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 activeTab="1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13" i="5"/>
  <c r="Y10"/>
  <c r="Y5"/>
  <c r="Y3"/>
  <c r="P17"/>
  <c r="O17"/>
  <c r="N17"/>
  <c r="L17"/>
  <c r="K17"/>
  <c r="J17"/>
  <c r="Q4" i="9"/>
  <c r="Q5"/>
  <c r="Q6"/>
  <c r="Q7"/>
  <c r="Q8"/>
  <c r="Q9"/>
  <c r="Q10"/>
  <c r="Q11"/>
  <c r="Q12"/>
  <c r="Q13"/>
  <c r="Q14"/>
  <c r="Q15"/>
  <c r="Q16"/>
  <c r="P4"/>
  <c r="P5"/>
  <c r="P6"/>
  <c r="P7"/>
  <c r="P8"/>
  <c r="P9"/>
  <c r="P10"/>
  <c r="P11"/>
  <c r="P12"/>
  <c r="P13"/>
  <c r="P14"/>
  <c r="P15"/>
  <c r="P16"/>
  <c r="J4" i="1"/>
  <c r="J5"/>
  <c r="J6"/>
  <c r="J7"/>
  <c r="J8"/>
  <c r="J9"/>
  <c r="J10"/>
  <c r="J11"/>
  <c r="J12"/>
  <c r="J13"/>
  <c r="J14"/>
  <c r="J15"/>
  <c r="J16"/>
  <c r="I4"/>
  <c r="I5"/>
  <c r="I6"/>
  <c r="I7"/>
  <c r="I8"/>
  <c r="I9"/>
  <c r="I10"/>
  <c r="I11"/>
  <c r="I12"/>
  <c r="I13"/>
  <c r="I14"/>
  <c r="I15"/>
  <c r="I16"/>
  <c r="H4"/>
  <c r="H5"/>
  <c r="H6"/>
  <c r="H7"/>
  <c r="H8"/>
  <c r="H9"/>
  <c r="H10"/>
  <c r="H11"/>
  <c r="H12"/>
  <c r="H13"/>
  <c r="H14"/>
  <c r="H15"/>
  <c r="H16"/>
  <c r="G4"/>
  <c r="G5"/>
  <c r="G6"/>
  <c r="G7"/>
  <c r="G8"/>
  <c r="G9"/>
  <c r="G10"/>
  <c r="G11"/>
  <c r="G12"/>
  <c r="G13"/>
  <c r="G14"/>
  <c r="G15"/>
  <c r="G16"/>
  <c r="F4"/>
  <c r="F5"/>
  <c r="F6"/>
  <c r="F7"/>
  <c r="F8"/>
  <c r="F9"/>
  <c r="F10"/>
  <c r="F11"/>
  <c r="F12"/>
  <c r="F13"/>
  <c r="F14"/>
  <c r="F15"/>
  <c r="F16"/>
  <c r="E4"/>
  <c r="E5"/>
  <c r="E6"/>
  <c r="E7"/>
  <c r="E8"/>
  <c r="E9"/>
  <c r="E10"/>
  <c r="E11"/>
  <c r="E12"/>
  <c r="E13"/>
  <c r="E14"/>
  <c r="E15"/>
  <c r="E16"/>
  <c r="AF31" i="5"/>
  <c r="AF30"/>
  <c r="AF29"/>
  <c r="AF28"/>
  <c r="AF26"/>
  <c r="AF27"/>
  <c r="AF24"/>
  <c r="AF23"/>
  <c r="Y37"/>
  <c r="AF36"/>
  <c r="AF35"/>
  <c r="AF34"/>
  <c r="AF33"/>
  <c r="AF32"/>
  <c r="AA37" l="1"/>
  <c r="AF25"/>
  <c r="AF37" s="1"/>
  <c r="E4" l="1"/>
  <c r="E5"/>
  <c r="E6"/>
  <c r="E7"/>
  <c r="E8"/>
  <c r="E9"/>
  <c r="E10"/>
  <c r="E11"/>
  <c r="E12"/>
  <c r="E13"/>
  <c r="E14"/>
  <c r="E15"/>
  <c r="E16"/>
  <c r="E3"/>
  <c r="O3" i="9"/>
  <c r="O5"/>
  <c r="O10"/>
  <c r="O13"/>
  <c r="O15"/>
  <c r="N3"/>
  <c r="N5"/>
  <c r="N10"/>
  <c r="N13"/>
  <c r="BO15" i="24"/>
  <c r="BQ15" s="1"/>
  <c r="BO13"/>
  <c r="BO10"/>
  <c r="BO5"/>
  <c r="BO3"/>
  <c r="BM10"/>
  <c r="BM5"/>
  <c r="BM13"/>
  <c r="BM15"/>
  <c r="BM3"/>
  <c r="AX15"/>
  <c r="AX13"/>
  <c r="AX10"/>
  <c r="AX5"/>
  <c r="AV15"/>
  <c r="AV13"/>
  <c r="AV10"/>
  <c r="AV5"/>
  <c r="BA15"/>
  <c r="AX3"/>
  <c r="AV3"/>
  <c r="AI15"/>
  <c r="AU15" s="1"/>
  <c r="AI13"/>
  <c r="AI10"/>
  <c r="AI5"/>
  <c r="AI3"/>
  <c r="AH15"/>
  <c r="AH13"/>
  <c r="AH10"/>
  <c r="AH5"/>
  <c r="AH3"/>
  <c r="AG15"/>
  <c r="AG13"/>
  <c r="AG10"/>
  <c r="AG5"/>
  <c r="AG3"/>
  <c r="J10"/>
  <c r="J5"/>
  <c r="BW16"/>
  <c r="BQ16"/>
  <c r="BE16"/>
  <c r="AU16"/>
  <c r="AE16"/>
  <c r="I16"/>
  <c r="H16"/>
  <c r="F16"/>
  <c r="BY16" s="1"/>
  <c r="E16"/>
  <c r="D16"/>
  <c r="C16"/>
  <c r="B16"/>
  <c r="A16"/>
  <c r="BW15"/>
  <c r="BE15"/>
  <c r="AE15"/>
  <c r="I15"/>
  <c r="H15"/>
  <c r="F15"/>
  <c r="E15"/>
  <c r="D15"/>
  <c r="BY15" s="1"/>
  <c r="C15"/>
  <c r="B15"/>
  <c r="A15"/>
  <c r="B15" i="23"/>
  <c r="B16"/>
  <c r="A16"/>
  <c r="A15"/>
  <c r="E10"/>
  <c r="E13"/>
  <c r="T4" i="20"/>
  <c r="T5"/>
  <c r="T6"/>
  <c r="T7"/>
  <c r="T8"/>
  <c r="T9"/>
  <c r="T10"/>
  <c r="T11"/>
  <c r="T12"/>
  <c r="T13"/>
  <c r="T14"/>
  <c r="T15"/>
  <c r="T16"/>
  <c r="T3"/>
  <c r="T17" s="1"/>
  <c r="S4"/>
  <c r="S17" s="1"/>
  <c r="S5"/>
  <c r="S6"/>
  <c r="S7"/>
  <c r="S8"/>
  <c r="S9"/>
  <c r="S10"/>
  <c r="S11"/>
  <c r="S12"/>
  <c r="S13"/>
  <c r="S14"/>
  <c r="S15"/>
  <c r="S16"/>
  <c r="S3"/>
  <c r="O17"/>
  <c r="P17"/>
  <c r="Q17"/>
  <c r="R17"/>
  <c r="V4"/>
  <c r="V5"/>
  <c r="V6"/>
  <c r="V7"/>
  <c r="V8"/>
  <c r="V9"/>
  <c r="V10"/>
  <c r="V11"/>
  <c r="V12"/>
  <c r="V13"/>
  <c r="V14"/>
  <c r="V15"/>
  <c r="V16"/>
  <c r="BA16" i="24" l="1"/>
  <c r="BX16" s="1"/>
  <c r="BX15"/>
  <c r="V3" i="20"/>
  <c r="C16" i="28" l="1"/>
  <c r="B16"/>
  <c r="A16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R16" i="10"/>
  <c r="P16"/>
  <c r="L16"/>
  <c r="J16"/>
  <c r="H16"/>
  <c r="G16"/>
  <c r="E16"/>
  <c r="C16"/>
  <c r="A16"/>
  <c r="R15"/>
  <c r="P15" s="1"/>
  <c r="L15"/>
  <c r="J15"/>
  <c r="H15"/>
  <c r="G15"/>
  <c r="E15"/>
  <c r="C15"/>
  <c r="A15"/>
  <c r="R14"/>
  <c r="P14" s="1"/>
  <c r="L14"/>
  <c r="J14"/>
  <c r="H14"/>
  <c r="G14"/>
  <c r="E14"/>
  <c r="C14"/>
  <c r="A14"/>
  <c r="R13"/>
  <c r="P13" s="1"/>
  <c r="L13"/>
  <c r="J13"/>
  <c r="H13"/>
  <c r="G13"/>
  <c r="E13"/>
  <c r="C13"/>
  <c r="A13"/>
  <c r="R12"/>
  <c r="P12"/>
  <c r="L12"/>
  <c r="J12"/>
  <c r="H12"/>
  <c r="G12"/>
  <c r="E12"/>
  <c r="C12"/>
  <c r="A12"/>
  <c r="R11"/>
  <c r="P11" s="1"/>
  <c r="L11"/>
  <c r="J11"/>
  <c r="H11"/>
  <c r="G11"/>
  <c r="E11"/>
  <c r="C11"/>
  <c r="A11"/>
  <c r="R10"/>
  <c r="P10" s="1"/>
  <c r="L10"/>
  <c r="J10"/>
  <c r="H10"/>
  <c r="G10"/>
  <c r="E10"/>
  <c r="C10"/>
  <c r="A10"/>
  <c r="R9"/>
  <c r="P9" s="1"/>
  <c r="L9"/>
  <c r="J9"/>
  <c r="H9"/>
  <c r="G9"/>
  <c r="E9"/>
  <c r="C9"/>
  <c r="A9"/>
  <c r="R8"/>
  <c r="P8"/>
  <c r="L8"/>
  <c r="J8"/>
  <c r="H8"/>
  <c r="G8"/>
  <c r="E8"/>
  <c r="C8"/>
  <c r="A8"/>
  <c r="R7"/>
  <c r="P7" s="1"/>
  <c r="L7"/>
  <c r="J7"/>
  <c r="H7"/>
  <c r="G7"/>
  <c r="E7"/>
  <c r="C7"/>
  <c r="A7"/>
  <c r="R6"/>
  <c r="P6" s="1"/>
  <c r="L6"/>
  <c r="J6"/>
  <c r="H6"/>
  <c r="G6"/>
  <c r="E6"/>
  <c r="C6"/>
  <c r="A6"/>
  <c r="R5"/>
  <c r="P5" s="1"/>
  <c r="L5"/>
  <c r="J5"/>
  <c r="H5"/>
  <c r="G5"/>
  <c r="E5"/>
  <c r="C5"/>
  <c r="A5"/>
  <c r="R4"/>
  <c r="P4"/>
  <c r="L4"/>
  <c r="J4"/>
  <c r="H4"/>
  <c r="G4"/>
  <c r="E4"/>
  <c r="C4"/>
  <c r="A4"/>
  <c r="A15" i="22"/>
  <c r="A16"/>
  <c r="A4"/>
  <c r="A5"/>
  <c r="A6"/>
  <c r="A7"/>
  <c r="A8"/>
  <c r="A9"/>
  <c r="A10"/>
  <c r="A11"/>
  <c r="A12"/>
  <c r="A13"/>
  <c r="A14"/>
  <c r="A15" i="8"/>
  <c r="A16"/>
  <c r="A4"/>
  <c r="A5"/>
  <c r="A6"/>
  <c r="A7"/>
  <c r="A8"/>
  <c r="A9"/>
  <c r="A10"/>
  <c r="A11"/>
  <c r="A12"/>
  <c r="A13"/>
  <c r="A14"/>
  <c r="BW14" i="24"/>
  <c r="BQ14"/>
  <c r="BE14"/>
  <c r="BA14"/>
  <c r="AU14"/>
  <c r="AE14"/>
  <c r="I14"/>
  <c r="H14"/>
  <c r="F14"/>
  <c r="E14"/>
  <c r="D14"/>
  <c r="C14"/>
  <c r="B14"/>
  <c r="A14"/>
  <c r="BW13"/>
  <c r="BQ13"/>
  <c r="BE13"/>
  <c r="BA13"/>
  <c r="AU13"/>
  <c r="AE13"/>
  <c r="I13"/>
  <c r="H13"/>
  <c r="F13"/>
  <c r="E13"/>
  <c r="D13"/>
  <c r="C13"/>
  <c r="B13"/>
  <c r="A13"/>
  <c r="BW12"/>
  <c r="BQ12"/>
  <c r="BE12"/>
  <c r="BA12"/>
  <c r="AU12"/>
  <c r="AE12"/>
  <c r="I12"/>
  <c r="H12"/>
  <c r="F12"/>
  <c r="E12"/>
  <c r="D12"/>
  <c r="C12"/>
  <c r="B12"/>
  <c r="A12"/>
  <c r="BW11"/>
  <c r="BQ11"/>
  <c r="BE11"/>
  <c r="BA11"/>
  <c r="AU11"/>
  <c r="AE11"/>
  <c r="I11"/>
  <c r="BY11" s="1"/>
  <c r="H11"/>
  <c r="F11"/>
  <c r="E11"/>
  <c r="D11"/>
  <c r="C11"/>
  <c r="B11"/>
  <c r="A11"/>
  <c r="BW10"/>
  <c r="BQ10"/>
  <c r="BE10"/>
  <c r="BA10"/>
  <c r="AU10"/>
  <c r="AE10"/>
  <c r="I10"/>
  <c r="H10"/>
  <c r="F10"/>
  <c r="E10"/>
  <c r="D10"/>
  <c r="C10"/>
  <c r="B10"/>
  <c r="A10"/>
  <c r="BW9"/>
  <c r="BQ9"/>
  <c r="BE9"/>
  <c r="BA9"/>
  <c r="AU9"/>
  <c r="AE9"/>
  <c r="I9"/>
  <c r="H9"/>
  <c r="F9"/>
  <c r="E9"/>
  <c r="D9"/>
  <c r="C9"/>
  <c r="B9"/>
  <c r="A9"/>
  <c r="BW8"/>
  <c r="BQ8"/>
  <c r="BE8"/>
  <c r="BA8"/>
  <c r="AU8"/>
  <c r="AE8"/>
  <c r="I8"/>
  <c r="H8"/>
  <c r="F8"/>
  <c r="E8"/>
  <c r="D8"/>
  <c r="C8"/>
  <c r="B8"/>
  <c r="A8"/>
  <c r="BW7"/>
  <c r="BQ7"/>
  <c r="BE7"/>
  <c r="BA7"/>
  <c r="AU7"/>
  <c r="AE7"/>
  <c r="I7"/>
  <c r="BY7" s="1"/>
  <c r="H7"/>
  <c r="F7"/>
  <c r="E7"/>
  <c r="D7"/>
  <c r="C7"/>
  <c r="B7"/>
  <c r="A7"/>
  <c r="BW6"/>
  <c r="BQ6"/>
  <c r="BE6"/>
  <c r="BA6"/>
  <c r="AU6"/>
  <c r="AE6"/>
  <c r="I6"/>
  <c r="H6"/>
  <c r="F6"/>
  <c r="E6"/>
  <c r="D6"/>
  <c r="C6"/>
  <c r="B6"/>
  <c r="A6"/>
  <c r="BW5"/>
  <c r="BQ5"/>
  <c r="BE5"/>
  <c r="BA5"/>
  <c r="AU5"/>
  <c r="AE5"/>
  <c r="I5"/>
  <c r="H5"/>
  <c r="F5"/>
  <c r="E5"/>
  <c r="D5"/>
  <c r="C5"/>
  <c r="B5"/>
  <c r="A5"/>
  <c r="BW4"/>
  <c r="BQ4"/>
  <c r="BE4"/>
  <c r="BA4"/>
  <c r="AU4"/>
  <c r="AE4"/>
  <c r="I4"/>
  <c r="H4"/>
  <c r="F4"/>
  <c r="E4"/>
  <c r="D4"/>
  <c r="C4"/>
  <c r="B4"/>
  <c r="A4"/>
  <c r="B14" i="23"/>
  <c r="A14"/>
  <c r="B1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K16" i="15"/>
  <c r="C16"/>
  <c r="B16"/>
  <c r="A16"/>
  <c r="K15"/>
  <c r="C15"/>
  <c r="B15"/>
  <c r="A15"/>
  <c r="K14"/>
  <c r="C14"/>
  <c r="B14"/>
  <c r="A14"/>
  <c r="K13"/>
  <c r="C13"/>
  <c r="B13"/>
  <c r="A13"/>
  <c r="K12"/>
  <c r="C12"/>
  <c r="B12"/>
  <c r="A12"/>
  <c r="K11"/>
  <c r="C11"/>
  <c r="B11"/>
  <c r="A11"/>
  <c r="K10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X16" i="27"/>
  <c r="W16"/>
  <c r="V16"/>
  <c r="J16"/>
  <c r="I16"/>
  <c r="H16"/>
  <c r="G16"/>
  <c r="F16"/>
  <c r="E16"/>
  <c r="D16"/>
  <c r="C16"/>
  <c r="B16"/>
  <c r="X15"/>
  <c r="W15"/>
  <c r="V15"/>
  <c r="J15"/>
  <c r="I15"/>
  <c r="H15"/>
  <c r="G15"/>
  <c r="F15"/>
  <c r="E15"/>
  <c r="D15"/>
  <c r="C15"/>
  <c r="B15"/>
  <c r="A15"/>
  <c r="X14"/>
  <c r="W14"/>
  <c r="V14"/>
  <c r="J14"/>
  <c r="I14"/>
  <c r="H14"/>
  <c r="G14"/>
  <c r="F14"/>
  <c r="E14"/>
  <c r="D14"/>
  <c r="C14"/>
  <c r="B14"/>
  <c r="X13"/>
  <c r="W13"/>
  <c r="V13"/>
  <c r="J13"/>
  <c r="I13"/>
  <c r="H13"/>
  <c r="G13"/>
  <c r="F13"/>
  <c r="E13"/>
  <c r="D13"/>
  <c r="C13"/>
  <c r="B13"/>
  <c r="A13"/>
  <c r="X12"/>
  <c r="W12"/>
  <c r="V12"/>
  <c r="J12"/>
  <c r="I12"/>
  <c r="H12"/>
  <c r="G12"/>
  <c r="F12"/>
  <c r="E12"/>
  <c r="D12"/>
  <c r="C12"/>
  <c r="B12"/>
  <c r="X11"/>
  <c r="W11"/>
  <c r="V11"/>
  <c r="J11"/>
  <c r="I11"/>
  <c r="H11"/>
  <c r="G11"/>
  <c r="F11"/>
  <c r="E11"/>
  <c r="D11"/>
  <c r="C11"/>
  <c r="B11"/>
  <c r="X10"/>
  <c r="W10"/>
  <c r="V10"/>
  <c r="J10"/>
  <c r="I10"/>
  <c r="H10"/>
  <c r="G10"/>
  <c r="F10"/>
  <c r="E10"/>
  <c r="D10"/>
  <c r="C10"/>
  <c r="B10"/>
  <c r="A10"/>
  <c r="X9"/>
  <c r="W9"/>
  <c r="V9"/>
  <c r="J9"/>
  <c r="I9"/>
  <c r="H9"/>
  <c r="G9"/>
  <c r="F9"/>
  <c r="E9"/>
  <c r="D9"/>
  <c r="C9"/>
  <c r="B9"/>
  <c r="X8"/>
  <c r="W8"/>
  <c r="V8"/>
  <c r="J8"/>
  <c r="I8"/>
  <c r="H8"/>
  <c r="G8"/>
  <c r="F8"/>
  <c r="E8"/>
  <c r="D8"/>
  <c r="C8"/>
  <c r="B8"/>
  <c r="X7"/>
  <c r="W7"/>
  <c r="V7"/>
  <c r="J7"/>
  <c r="I7"/>
  <c r="H7"/>
  <c r="G7"/>
  <c r="F7"/>
  <c r="E7"/>
  <c r="D7"/>
  <c r="C7"/>
  <c r="B7"/>
  <c r="X6"/>
  <c r="W6"/>
  <c r="V6"/>
  <c r="J6"/>
  <c r="I6"/>
  <c r="H6"/>
  <c r="G6"/>
  <c r="F6"/>
  <c r="E6"/>
  <c r="D6"/>
  <c r="C6"/>
  <c r="B6"/>
  <c r="X5"/>
  <c r="W5"/>
  <c r="V5"/>
  <c r="J5"/>
  <c r="I5"/>
  <c r="H5"/>
  <c r="G5"/>
  <c r="F5"/>
  <c r="E5"/>
  <c r="D5"/>
  <c r="C5"/>
  <c r="B5"/>
  <c r="A5"/>
  <c r="X4"/>
  <c r="W4"/>
  <c r="V4"/>
  <c r="J4"/>
  <c r="I4"/>
  <c r="H4"/>
  <c r="G4"/>
  <c r="F4"/>
  <c r="E4"/>
  <c r="D4"/>
  <c r="C4"/>
  <c r="B4"/>
  <c r="D16" i="20"/>
  <c r="C16"/>
  <c r="B16"/>
  <c r="A16"/>
  <c r="D15"/>
  <c r="C15"/>
  <c r="B15"/>
  <c r="A15"/>
  <c r="D14"/>
  <c r="C14"/>
  <c r="B14"/>
  <c r="A14"/>
  <c r="D13"/>
  <c r="C13"/>
  <c r="B13"/>
  <c r="A13"/>
  <c r="D12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P16" i="4"/>
  <c r="H16"/>
  <c r="D16"/>
  <c r="C16"/>
  <c r="B16"/>
  <c r="A16"/>
  <c r="P15"/>
  <c r="H15"/>
  <c r="F15"/>
  <c r="D15"/>
  <c r="C15"/>
  <c r="B15"/>
  <c r="A15"/>
  <c r="D4"/>
  <c r="D5"/>
  <c r="D6"/>
  <c r="D7"/>
  <c r="D8"/>
  <c r="D9"/>
  <c r="D10"/>
  <c r="D11"/>
  <c r="D12"/>
  <c r="D13"/>
  <c r="D14"/>
  <c r="D3"/>
  <c r="P14"/>
  <c r="F14"/>
  <c r="H14" s="1"/>
  <c r="C14"/>
  <c r="B14"/>
  <c r="A14"/>
  <c r="P13"/>
  <c r="H13"/>
  <c r="F13"/>
  <c r="C13"/>
  <c r="B13"/>
  <c r="A13"/>
  <c r="P12"/>
  <c r="H12"/>
  <c r="C12"/>
  <c r="B12"/>
  <c r="A12"/>
  <c r="P11"/>
  <c r="H11"/>
  <c r="C11"/>
  <c r="B11"/>
  <c r="A11"/>
  <c r="P10"/>
  <c r="F10"/>
  <c r="H10" s="1"/>
  <c r="C10"/>
  <c r="B10"/>
  <c r="A10"/>
  <c r="P9"/>
  <c r="H9"/>
  <c r="C9"/>
  <c r="B9"/>
  <c r="A9"/>
  <c r="P8"/>
  <c r="H8"/>
  <c r="C8"/>
  <c r="B8"/>
  <c r="A8"/>
  <c r="P7"/>
  <c r="H7"/>
  <c r="C7"/>
  <c r="B7"/>
  <c r="A7"/>
  <c r="P6"/>
  <c r="H6"/>
  <c r="C6"/>
  <c r="B6"/>
  <c r="A6"/>
  <c r="P5"/>
  <c r="H5"/>
  <c r="F5"/>
  <c r="C5"/>
  <c r="B5"/>
  <c r="A5"/>
  <c r="P4"/>
  <c r="H4"/>
  <c r="F4"/>
  <c r="C4"/>
  <c r="B4"/>
  <c r="A4"/>
  <c r="R5" i="16"/>
  <c r="C3" i="25"/>
  <c r="B3"/>
  <c r="A3"/>
  <c r="G16" i="13"/>
  <c r="H29" i="16"/>
  <c r="M66" i="1"/>
  <c r="L66"/>
  <c r="K66"/>
  <c r="N66" s="1"/>
  <c r="I66"/>
  <c r="O53"/>
  <c r="N53"/>
  <c r="M53"/>
  <c r="L53"/>
  <c r="P53" s="1"/>
  <c r="K53"/>
  <c r="I53"/>
  <c r="L94"/>
  <c r="K94"/>
  <c r="I94"/>
  <c r="H94"/>
  <c r="G94"/>
  <c r="G95" s="1"/>
  <c r="BX4" i="24" l="1"/>
  <c r="BX8"/>
  <c r="BX12"/>
  <c r="BY13"/>
  <c r="BY4"/>
  <c r="BX7"/>
  <c r="BX11"/>
  <c r="BY5"/>
  <c r="BY10"/>
  <c r="BX13"/>
  <c r="BX6"/>
  <c r="BX10"/>
  <c r="BX14"/>
  <c r="BX5"/>
  <c r="BY6"/>
  <c r="BX9"/>
  <c r="BY14"/>
  <c r="BY12"/>
  <c r="BY8"/>
  <c r="BY9"/>
  <c r="M94" i="1"/>
  <c r="H27" i="16"/>
  <c r="L79" i="1"/>
  <c r="K79"/>
  <c r="I79"/>
  <c r="H79"/>
  <c r="G79"/>
  <c r="L41"/>
  <c r="K41"/>
  <c r="M41" s="1"/>
  <c r="I41"/>
  <c r="H41"/>
  <c r="G41"/>
  <c r="AC4" i="5"/>
  <c r="AC5"/>
  <c r="T5" s="1"/>
  <c r="AC6"/>
  <c r="AC7"/>
  <c r="AC8"/>
  <c r="AC9"/>
  <c r="AC10"/>
  <c r="T10" s="1"/>
  <c r="AC11"/>
  <c r="AC12"/>
  <c r="AC13"/>
  <c r="T13" s="1"/>
  <c r="AC14"/>
  <c r="AC15"/>
  <c r="T15" s="1"/>
  <c r="AC16"/>
  <c r="AC3"/>
  <c r="T3" s="1"/>
  <c r="AF16"/>
  <c r="D16"/>
  <c r="C16"/>
  <c r="A16"/>
  <c r="AF15"/>
  <c r="D15"/>
  <c r="C15"/>
  <c r="B15"/>
  <c r="A15"/>
  <c r="AF14"/>
  <c r="D14"/>
  <c r="C14"/>
  <c r="A14"/>
  <c r="AF13"/>
  <c r="D13"/>
  <c r="C13"/>
  <c r="B13"/>
  <c r="A13"/>
  <c r="AF12"/>
  <c r="F12"/>
  <c r="D12"/>
  <c r="C12"/>
  <c r="A12"/>
  <c r="AF11"/>
  <c r="F11"/>
  <c r="D11"/>
  <c r="C11"/>
  <c r="A11"/>
  <c r="AF10"/>
  <c r="F10"/>
  <c r="D10"/>
  <c r="C10"/>
  <c r="B10"/>
  <c r="A10"/>
  <c r="AF9"/>
  <c r="I9"/>
  <c r="F9"/>
  <c r="D9"/>
  <c r="C9"/>
  <c r="A9"/>
  <c r="AF8"/>
  <c r="I8"/>
  <c r="F8"/>
  <c r="D8"/>
  <c r="C8"/>
  <c r="A8"/>
  <c r="AF7"/>
  <c r="I7"/>
  <c r="F7"/>
  <c r="D7"/>
  <c r="C7"/>
  <c r="A7"/>
  <c r="AF6"/>
  <c r="I6"/>
  <c r="F6"/>
  <c r="D6"/>
  <c r="C6"/>
  <c r="A6"/>
  <c r="AF5"/>
  <c r="F5"/>
  <c r="D5"/>
  <c r="C5"/>
  <c r="B5"/>
  <c r="A5"/>
  <c r="AF4"/>
  <c r="I4"/>
  <c r="F4"/>
  <c r="D4"/>
  <c r="C4"/>
  <c r="A4"/>
  <c r="H25" i="16"/>
  <c r="M79" i="1" l="1"/>
  <c r="N5" l="1"/>
  <c r="C8" i="9"/>
  <c r="B8"/>
  <c r="A8"/>
  <c r="M8" i="26"/>
  <c r="C8"/>
  <c r="V8" s="1"/>
  <c r="B8"/>
  <c r="H23" i="16"/>
  <c r="AN8"/>
  <c r="AM8"/>
  <c r="I8"/>
  <c r="P8" s="1"/>
  <c r="N8" s="1"/>
  <c r="E8"/>
  <c r="D8"/>
  <c r="H8" s="1"/>
  <c r="C8"/>
  <c r="B8"/>
  <c r="A8"/>
  <c r="P8" i="14"/>
  <c r="B8"/>
  <c r="A8"/>
  <c r="F8" i="12"/>
  <c r="C8"/>
  <c r="B8"/>
  <c r="A8"/>
  <c r="N8" i="13"/>
  <c r="J8"/>
  <c r="C8"/>
  <c r="G8" s="1"/>
  <c r="B8"/>
  <c r="A8"/>
  <c r="C7" i="25"/>
  <c r="B7"/>
  <c r="A7"/>
  <c r="J8" i="9"/>
  <c r="AE8" i="26" l="1"/>
  <c r="AG8" s="1"/>
  <c r="O8" i="9" s="1"/>
  <c r="I8" i="13"/>
  <c r="H8"/>
  <c r="K8" s="1"/>
  <c r="K8" i="16"/>
  <c r="L8"/>
  <c r="J8"/>
  <c r="O8" s="1"/>
  <c r="Q8" s="1"/>
  <c r="L8" i="13"/>
  <c r="N10" i="1"/>
  <c r="N13"/>
  <c r="N3"/>
  <c r="C16" i="9"/>
  <c r="B16"/>
  <c r="A16"/>
  <c r="C15"/>
  <c r="B15"/>
  <c r="A15"/>
  <c r="C14"/>
  <c r="B14"/>
  <c r="A14"/>
  <c r="C13"/>
  <c r="B13"/>
  <c r="A13"/>
  <c r="C12"/>
  <c r="B12"/>
  <c r="A12"/>
  <c r="S11" i="5"/>
  <c r="C11" i="9"/>
  <c r="B11"/>
  <c r="A11"/>
  <c r="C10"/>
  <c r="B10"/>
  <c r="A10"/>
  <c r="C9"/>
  <c r="B9"/>
  <c r="A9"/>
  <c r="C7"/>
  <c r="B7"/>
  <c r="A7"/>
  <c r="C6"/>
  <c r="B6"/>
  <c r="A6"/>
  <c r="C5"/>
  <c r="B5"/>
  <c r="A5"/>
  <c r="S4" i="5"/>
  <c r="C4" i="9"/>
  <c r="B4"/>
  <c r="A4"/>
  <c r="M16" i="26"/>
  <c r="C16"/>
  <c r="V16" s="1"/>
  <c r="B16"/>
  <c r="N15" i="1"/>
  <c r="C15" i="26"/>
  <c r="B15"/>
  <c r="A15"/>
  <c r="C14"/>
  <c r="B14"/>
  <c r="C13"/>
  <c r="M13" s="1"/>
  <c r="B13"/>
  <c r="A13"/>
  <c r="C12"/>
  <c r="B12"/>
  <c r="V11"/>
  <c r="C11"/>
  <c r="M11" s="1"/>
  <c r="B11"/>
  <c r="C10"/>
  <c r="B10"/>
  <c r="A10"/>
  <c r="C9"/>
  <c r="M9" s="1"/>
  <c r="B9"/>
  <c r="C7"/>
  <c r="V7" s="1"/>
  <c r="B7"/>
  <c r="C6"/>
  <c r="B6"/>
  <c r="C5"/>
  <c r="B5"/>
  <c r="A5"/>
  <c r="C4"/>
  <c r="M4" s="1"/>
  <c r="B4"/>
  <c r="N16" i="13"/>
  <c r="J16"/>
  <c r="I16"/>
  <c r="H16"/>
  <c r="L16" s="1"/>
  <c r="C16"/>
  <c r="B16"/>
  <c r="A16"/>
  <c r="N15"/>
  <c r="J15"/>
  <c r="C15"/>
  <c r="G15" s="1"/>
  <c r="B15"/>
  <c r="A15"/>
  <c r="N14"/>
  <c r="J14"/>
  <c r="C14"/>
  <c r="G14" s="1"/>
  <c r="B14"/>
  <c r="A14"/>
  <c r="N13"/>
  <c r="J13"/>
  <c r="C13"/>
  <c r="G13" s="1"/>
  <c r="B13"/>
  <c r="A13"/>
  <c r="N12"/>
  <c r="J12"/>
  <c r="C12"/>
  <c r="G12" s="1"/>
  <c r="B12"/>
  <c r="A12"/>
  <c r="N11"/>
  <c r="J11"/>
  <c r="C11"/>
  <c r="G11" s="1"/>
  <c r="H11" s="1"/>
  <c r="B11"/>
  <c r="A11"/>
  <c r="N10"/>
  <c r="J10"/>
  <c r="C10"/>
  <c r="G10" s="1"/>
  <c r="B10"/>
  <c r="A10"/>
  <c r="N9"/>
  <c r="J9"/>
  <c r="C9"/>
  <c r="G9" s="1"/>
  <c r="H9" s="1"/>
  <c r="K9" s="1"/>
  <c r="B9"/>
  <c r="A9"/>
  <c r="N7"/>
  <c r="J7"/>
  <c r="C7"/>
  <c r="G7" s="1"/>
  <c r="H7" s="1"/>
  <c r="K7" s="1"/>
  <c r="B7"/>
  <c r="A7"/>
  <c r="N6"/>
  <c r="J6"/>
  <c r="C6"/>
  <c r="G6" s="1"/>
  <c r="B6"/>
  <c r="A6"/>
  <c r="N5"/>
  <c r="J5"/>
  <c r="C5"/>
  <c r="G5" s="1"/>
  <c r="B5"/>
  <c r="A5"/>
  <c r="N4"/>
  <c r="P4" i="14" s="1"/>
  <c r="J4" i="13"/>
  <c r="C4"/>
  <c r="G4" s="1"/>
  <c r="B4"/>
  <c r="A4"/>
  <c r="AN16" i="16"/>
  <c r="AM16"/>
  <c r="E16"/>
  <c r="I16" s="1"/>
  <c r="D16"/>
  <c r="H16" s="1"/>
  <c r="C16"/>
  <c r="B16"/>
  <c r="A16"/>
  <c r="AN15"/>
  <c r="AM15"/>
  <c r="E15"/>
  <c r="I15" s="1"/>
  <c r="D15"/>
  <c r="H15" s="1"/>
  <c r="C15"/>
  <c r="B15"/>
  <c r="A15"/>
  <c r="AN14"/>
  <c r="AM14"/>
  <c r="I14"/>
  <c r="E14"/>
  <c r="D14"/>
  <c r="H14" s="1"/>
  <c r="J14" s="1"/>
  <c r="C14"/>
  <c r="B14"/>
  <c r="A14"/>
  <c r="AN13"/>
  <c r="AM13"/>
  <c r="E13"/>
  <c r="I13" s="1"/>
  <c r="P13" s="1"/>
  <c r="N13" s="1"/>
  <c r="D13"/>
  <c r="H13" s="1"/>
  <c r="C13"/>
  <c r="B13"/>
  <c r="A13"/>
  <c r="AN12"/>
  <c r="AM12"/>
  <c r="E12"/>
  <c r="I12" s="1"/>
  <c r="D12"/>
  <c r="H12" s="1"/>
  <c r="C12"/>
  <c r="B12"/>
  <c r="A12"/>
  <c r="AN11"/>
  <c r="AM11"/>
  <c r="E11"/>
  <c r="I11" s="1"/>
  <c r="D11"/>
  <c r="H11" s="1"/>
  <c r="C11"/>
  <c r="B11"/>
  <c r="A11"/>
  <c r="AN10"/>
  <c r="AM10"/>
  <c r="E10"/>
  <c r="I10" s="1"/>
  <c r="D10"/>
  <c r="H10" s="1"/>
  <c r="J10" s="1"/>
  <c r="C10"/>
  <c r="B10"/>
  <c r="A10"/>
  <c r="AN9"/>
  <c r="AM9"/>
  <c r="I9"/>
  <c r="P9" s="1"/>
  <c r="N9" s="1"/>
  <c r="E9"/>
  <c r="D9"/>
  <c r="H9" s="1"/>
  <c r="C9"/>
  <c r="B9"/>
  <c r="A9"/>
  <c r="AN7"/>
  <c r="AM7"/>
  <c r="E7"/>
  <c r="I7" s="1"/>
  <c r="D7"/>
  <c r="H7" s="1"/>
  <c r="C7"/>
  <c r="B7"/>
  <c r="A7"/>
  <c r="AN6"/>
  <c r="AM6"/>
  <c r="E6"/>
  <c r="I6" s="1"/>
  <c r="D6"/>
  <c r="H6" s="1"/>
  <c r="C6"/>
  <c r="B6"/>
  <c r="A6"/>
  <c r="AN5"/>
  <c r="AM5"/>
  <c r="H5"/>
  <c r="J5" s="1"/>
  <c r="E5"/>
  <c r="I5" s="1"/>
  <c r="D5"/>
  <c r="C5"/>
  <c r="B5"/>
  <c r="A5"/>
  <c r="I4"/>
  <c r="P4" s="1"/>
  <c r="N4" s="1"/>
  <c r="E4"/>
  <c r="D4"/>
  <c r="H4" s="1"/>
  <c r="C4"/>
  <c r="B4"/>
  <c r="A4"/>
  <c r="F16" i="12"/>
  <c r="C16"/>
  <c r="B16"/>
  <c r="A16"/>
  <c r="G15"/>
  <c r="F15"/>
  <c r="P16" i="14" s="1"/>
  <c r="C15" i="12"/>
  <c r="B15"/>
  <c r="A15"/>
  <c r="F14"/>
  <c r="C14"/>
  <c r="B14"/>
  <c r="A14"/>
  <c r="G13"/>
  <c r="F13"/>
  <c r="C13"/>
  <c r="B13"/>
  <c r="A13"/>
  <c r="F12"/>
  <c r="C12"/>
  <c r="B12"/>
  <c r="A12"/>
  <c r="F11"/>
  <c r="C11"/>
  <c r="B11"/>
  <c r="A11"/>
  <c r="G10"/>
  <c r="F10"/>
  <c r="C10"/>
  <c r="B10"/>
  <c r="A10"/>
  <c r="F9"/>
  <c r="C9"/>
  <c r="B9"/>
  <c r="A9"/>
  <c r="F7"/>
  <c r="C7"/>
  <c r="B7"/>
  <c r="A7"/>
  <c r="F6"/>
  <c r="C6"/>
  <c r="B6"/>
  <c r="A6"/>
  <c r="G5"/>
  <c r="F5"/>
  <c r="C5"/>
  <c r="B5"/>
  <c r="A5"/>
  <c r="F4"/>
  <c r="C4"/>
  <c r="B4"/>
  <c r="A4"/>
  <c r="B4" i="14"/>
  <c r="A4"/>
  <c r="J4" i="9"/>
  <c r="B16" i="14"/>
  <c r="A16"/>
  <c r="B15"/>
  <c r="A15"/>
  <c r="B14"/>
  <c r="A14"/>
  <c r="P13"/>
  <c r="B13"/>
  <c r="A13"/>
  <c r="B12"/>
  <c r="A12"/>
  <c r="B11"/>
  <c r="A11"/>
  <c r="B10"/>
  <c r="A10"/>
  <c r="B9"/>
  <c r="A9"/>
  <c r="B7"/>
  <c r="A7"/>
  <c r="B6"/>
  <c r="A6"/>
  <c r="B5"/>
  <c r="A5"/>
  <c r="H53" i="1"/>
  <c r="G53"/>
  <c r="H66"/>
  <c r="G66"/>
  <c r="G4" i="5" l="1"/>
  <c r="H4" s="1"/>
  <c r="G11"/>
  <c r="H11" s="1"/>
  <c r="P14" i="14"/>
  <c r="P12"/>
  <c r="O8" i="13"/>
  <c r="K8" i="9" s="1"/>
  <c r="N8" s="1"/>
  <c r="M7" i="26"/>
  <c r="AE7" s="1"/>
  <c r="AG7" s="1"/>
  <c r="O7" i="9" s="1"/>
  <c r="M8" i="16"/>
  <c r="P10" i="14"/>
  <c r="P9"/>
  <c r="P7"/>
  <c r="I6" i="13"/>
  <c r="H6"/>
  <c r="L6" s="1"/>
  <c r="I15"/>
  <c r="H15"/>
  <c r="L15" s="1"/>
  <c r="I5"/>
  <c r="H5"/>
  <c r="L5" s="1"/>
  <c r="I10"/>
  <c r="H10"/>
  <c r="L10" s="1"/>
  <c r="I11"/>
  <c r="H13"/>
  <c r="K13" s="1"/>
  <c r="I13"/>
  <c r="I4"/>
  <c r="H4"/>
  <c r="K4" s="1"/>
  <c r="H12"/>
  <c r="K12" s="1"/>
  <c r="I12"/>
  <c r="H14"/>
  <c r="K14" s="1"/>
  <c r="I14"/>
  <c r="V12" i="26"/>
  <c r="V6"/>
  <c r="AE11"/>
  <c r="AG11" s="1"/>
  <c r="M12"/>
  <c r="M6"/>
  <c r="AE6" s="1"/>
  <c r="AG6" s="1"/>
  <c r="O6" i="9" s="1"/>
  <c r="AE16" i="26"/>
  <c r="AG16" s="1"/>
  <c r="V10"/>
  <c r="V4"/>
  <c r="AE4" s="1"/>
  <c r="AG4" s="1"/>
  <c r="O4" i="9" s="1"/>
  <c r="M5" i="26"/>
  <c r="AE5" s="1"/>
  <c r="AG5" s="1"/>
  <c r="V9"/>
  <c r="AE9" s="1"/>
  <c r="AG9" s="1"/>
  <c r="O9" i="9" s="1"/>
  <c r="M10" i="26"/>
  <c r="AE10" s="1"/>
  <c r="AG10" s="1"/>
  <c r="V13"/>
  <c r="AE13" s="1"/>
  <c r="AG13" s="1"/>
  <c r="M14"/>
  <c r="V5"/>
  <c r="V14"/>
  <c r="I7" i="13"/>
  <c r="K5"/>
  <c r="I9"/>
  <c r="K16"/>
  <c r="O16" s="1"/>
  <c r="M16" s="1"/>
  <c r="L11"/>
  <c r="K6"/>
  <c r="L7"/>
  <c r="K11"/>
  <c r="P5" i="14"/>
  <c r="P6"/>
  <c r="P11"/>
  <c r="P15"/>
  <c r="L9" i="13"/>
  <c r="N6" i="16"/>
  <c r="P6"/>
  <c r="P7"/>
  <c r="N7" s="1"/>
  <c r="P11"/>
  <c r="N11" s="1"/>
  <c r="P12"/>
  <c r="N12" s="1"/>
  <c r="P15"/>
  <c r="N15" s="1"/>
  <c r="P16"/>
  <c r="N16" s="1"/>
  <c r="L7"/>
  <c r="J7"/>
  <c r="K7"/>
  <c r="L12"/>
  <c r="K12"/>
  <c r="J12"/>
  <c r="L16"/>
  <c r="J16"/>
  <c r="K16"/>
  <c r="K4"/>
  <c r="L4"/>
  <c r="J4"/>
  <c r="K9"/>
  <c r="J9"/>
  <c r="L9"/>
  <c r="K13"/>
  <c r="L13"/>
  <c r="J13"/>
  <c r="L6"/>
  <c r="L15"/>
  <c r="L5"/>
  <c r="P5"/>
  <c r="N5" s="1"/>
  <c r="K6"/>
  <c r="L10"/>
  <c r="P10"/>
  <c r="N10" s="1"/>
  <c r="K11"/>
  <c r="L14"/>
  <c r="P14"/>
  <c r="N14" s="1"/>
  <c r="K15"/>
  <c r="K5"/>
  <c r="J6"/>
  <c r="O6" s="1"/>
  <c r="K10"/>
  <c r="O10" s="1"/>
  <c r="J11"/>
  <c r="K14"/>
  <c r="O14" s="1"/>
  <c r="J15"/>
  <c r="L11"/>
  <c r="O11" i="9" l="1"/>
  <c r="I11" i="5"/>
  <c r="O16" i="9"/>
  <c r="I16" i="5"/>
  <c r="M8" i="13"/>
  <c r="O11"/>
  <c r="M11" s="1"/>
  <c r="L14"/>
  <c r="O14" s="1"/>
  <c r="AE15" i="26"/>
  <c r="AG15" s="1"/>
  <c r="AE12"/>
  <c r="AG12" s="1"/>
  <c r="O15" i="16"/>
  <c r="Q15" s="1"/>
  <c r="Q6"/>
  <c r="O5"/>
  <c r="Q5" s="1"/>
  <c r="O5" i="13"/>
  <c r="K5" i="9" s="1"/>
  <c r="K15" i="13"/>
  <c r="O15" s="1"/>
  <c r="L4"/>
  <c r="O4" s="1"/>
  <c r="M4" s="1"/>
  <c r="O9"/>
  <c r="M9" s="1"/>
  <c r="O7"/>
  <c r="M7" s="1"/>
  <c r="K10"/>
  <c r="O10" s="1"/>
  <c r="M10" s="1"/>
  <c r="L13"/>
  <c r="O13" s="1"/>
  <c r="L12"/>
  <c r="O12" s="1"/>
  <c r="O6"/>
  <c r="AE14" i="26"/>
  <c r="Q14" i="16"/>
  <c r="M14"/>
  <c r="M5"/>
  <c r="Q10"/>
  <c r="M10"/>
  <c r="O9"/>
  <c r="O16"/>
  <c r="K16" i="9" s="1"/>
  <c r="O7" i="16"/>
  <c r="K7" i="9" s="1"/>
  <c r="N7" s="1"/>
  <c r="M6" i="16"/>
  <c r="O11"/>
  <c r="O13"/>
  <c r="O4"/>
  <c r="O12"/>
  <c r="O12" i="9" l="1"/>
  <c r="I12" i="5"/>
  <c r="M15" i="16"/>
  <c r="N16" i="9"/>
  <c r="F16" i="5"/>
  <c r="AG14" i="26"/>
  <c r="K10" i="9"/>
  <c r="K11"/>
  <c r="N11" s="1"/>
  <c r="M14" i="13"/>
  <c r="K14" i="9"/>
  <c r="M5" i="13"/>
  <c r="K4" i="9"/>
  <c r="N4" s="1"/>
  <c r="K9"/>
  <c r="N9" s="1"/>
  <c r="M12" i="13"/>
  <c r="K12" i="9"/>
  <c r="N12" s="1"/>
  <c r="M6" i="13"/>
  <c r="K6" i="9"/>
  <c r="N6" s="1"/>
  <c r="M15" i="13"/>
  <c r="K15" i="9"/>
  <c r="M13" i="13"/>
  <c r="K13" i="9"/>
  <c r="Q16" i="16"/>
  <c r="M16"/>
  <c r="Q4"/>
  <c r="M4"/>
  <c r="L4" i="1" s="1"/>
  <c r="C4" i="23" s="1"/>
  <c r="E4" s="1"/>
  <c r="Q12" i="16"/>
  <c r="M12"/>
  <c r="Q13"/>
  <c r="M13"/>
  <c r="Q7"/>
  <c r="M7"/>
  <c r="L8" i="1" s="1"/>
  <c r="Q11" i="16"/>
  <c r="M11"/>
  <c r="Q9"/>
  <c r="M9"/>
  <c r="O8" i="1" l="1"/>
  <c r="M8" i="9" s="1"/>
  <c r="C8" i="23"/>
  <c r="E8" s="1"/>
  <c r="O4" i="1"/>
  <c r="M4" i="9" s="1"/>
  <c r="R4" i="5" s="1"/>
  <c r="X24" s="1"/>
  <c r="AB4"/>
  <c r="AD4" s="1"/>
  <c r="N15" i="9"/>
  <c r="F15" i="5"/>
  <c r="F13"/>
  <c r="N14" i="9"/>
  <c r="F14" i="5"/>
  <c r="O14" i="9"/>
  <c r="I14" i="5"/>
  <c r="C15" i="2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6"/>
  <c r="B6"/>
  <c r="A6"/>
  <c r="C5"/>
  <c r="B5"/>
  <c r="A5"/>
  <c r="C4"/>
  <c r="B4"/>
  <c r="A4"/>
  <c r="Z24" i="5" l="1"/>
  <c r="X4"/>
  <c r="W4"/>
  <c r="J16" i="9"/>
  <c r="J15"/>
  <c r="J14"/>
  <c r="J13"/>
  <c r="J12"/>
  <c r="J11"/>
  <c r="J10"/>
  <c r="J9"/>
  <c r="J7"/>
  <c r="J6"/>
  <c r="J5"/>
  <c r="L12" i="1" l="1"/>
  <c r="L5"/>
  <c r="O5" s="1"/>
  <c r="M5" i="9" s="1"/>
  <c r="J3" i="1"/>
  <c r="F3" i="24"/>
  <c r="AM3" i="16"/>
  <c r="AN3"/>
  <c r="O12" i="1" l="1"/>
  <c r="M12" i="9" s="1"/>
  <c r="C12" i="23"/>
  <c r="E12" s="1"/>
  <c r="BW3" i="24"/>
  <c r="AF3" i="5" l="1"/>
  <c r="G3" i="12"/>
  <c r="J3" i="13"/>
  <c r="V17" i="9" l="1"/>
  <c r="O17" i="4"/>
  <c r="BA3" i="24"/>
  <c r="AU3"/>
  <c r="Q17"/>
  <c r="P17" l="1"/>
  <c r="P3" i="4"/>
  <c r="BQ3" i="24"/>
  <c r="AE3"/>
  <c r="D3" l="1"/>
  <c r="L22" i="27"/>
  <c r="L21"/>
  <c r="F3" i="4"/>
  <c r="H3" s="1"/>
  <c r="I3" i="1" s="1"/>
  <c r="F3" i="12" l="1"/>
  <c r="F3" i="1" s="1"/>
  <c r="O17" i="24"/>
  <c r="AQ17"/>
  <c r="AR17"/>
  <c r="U17"/>
  <c r="T17" i="23"/>
  <c r="S17" i="24"/>
  <c r="T17"/>
  <c r="T17" i="9"/>
  <c r="U17"/>
  <c r="W17"/>
  <c r="X17"/>
  <c r="AD17" i="16" l="1"/>
  <c r="AE17"/>
  <c r="AF17"/>
  <c r="AH17"/>
  <c r="AI17"/>
  <c r="AL17"/>
  <c r="AM17"/>
  <c r="L17" i="9"/>
  <c r="D17" i="15" l="1"/>
  <c r="E17"/>
  <c r="F17"/>
  <c r="G17"/>
  <c r="H17"/>
  <c r="I17"/>
  <c r="J17"/>
  <c r="K3"/>
  <c r="K17" l="1"/>
  <c r="AA17" i="5" l="1"/>
  <c r="Y17"/>
  <c r="D3" l="1"/>
  <c r="C3"/>
  <c r="B3"/>
  <c r="A3"/>
  <c r="AF17" l="1"/>
  <c r="C3" i="28" l="1"/>
  <c r="B3"/>
  <c r="A3"/>
  <c r="S17" i="10"/>
  <c r="Q17" l="1"/>
  <c r="O17"/>
  <c r="L3"/>
  <c r="J3"/>
  <c r="H3"/>
  <c r="G3"/>
  <c r="E3"/>
  <c r="C3"/>
  <c r="A3"/>
  <c r="L17" l="1"/>
  <c r="A3" i="22"/>
  <c r="A3" i="8"/>
  <c r="S17" i="9" l="1"/>
  <c r="R17"/>
  <c r="I17" l="1"/>
  <c r="H17"/>
  <c r="G17"/>
  <c r="F17"/>
  <c r="E17"/>
  <c r="D17"/>
  <c r="C3" l="1"/>
  <c r="B3"/>
  <c r="A3"/>
  <c r="BP17" i="24" l="1"/>
  <c r="BM17"/>
  <c r="BL17"/>
  <c r="BK17"/>
  <c r="BJ17"/>
  <c r="BI17"/>
  <c r="BH17"/>
  <c r="BG17"/>
  <c r="BF17"/>
  <c r="BD17"/>
  <c r="BC17"/>
  <c r="BB17"/>
  <c r="AZ17"/>
  <c r="AY17"/>
  <c r="AX17"/>
  <c r="AW17"/>
  <c r="AV17"/>
  <c r="AT17"/>
  <c r="AP17"/>
  <c r="AO17"/>
  <c r="AN17"/>
  <c r="AM17"/>
  <c r="AL17"/>
  <c r="AK17"/>
  <c r="AJ17"/>
  <c r="AI17"/>
  <c r="AH17"/>
  <c r="AG17"/>
  <c r="AD17"/>
  <c r="AC17"/>
  <c r="AB17"/>
  <c r="AA17"/>
  <c r="Z17"/>
  <c r="Y17"/>
  <c r="X17"/>
  <c r="W17"/>
  <c r="V17"/>
  <c r="R17"/>
  <c r="N17"/>
  <c r="M17"/>
  <c r="L17"/>
  <c r="K17"/>
  <c r="J17"/>
  <c r="G16" i="5"/>
  <c r="H16" s="1"/>
  <c r="G15"/>
  <c r="H15" s="1"/>
  <c r="G14"/>
  <c r="H14" s="1"/>
  <c r="G13"/>
  <c r="H13" s="1"/>
  <c r="G12"/>
  <c r="H12" s="1"/>
  <c r="G10"/>
  <c r="H10" s="1"/>
  <c r="G7"/>
  <c r="H7" s="1"/>
  <c r="G6"/>
  <c r="H6" s="1"/>
  <c r="G5"/>
  <c r="H5" s="1"/>
  <c r="BE3" i="24"/>
  <c r="I3"/>
  <c r="BY3" s="1"/>
  <c r="P3" i="9" s="1"/>
  <c r="B3" i="24"/>
  <c r="A3"/>
  <c r="BA17"/>
  <c r="C26" i="23"/>
  <c r="S17"/>
  <c r="R17"/>
  <c r="Q17"/>
  <c r="P17"/>
  <c r="O17"/>
  <c r="N17"/>
  <c r="M17"/>
  <c r="L17"/>
  <c r="K17"/>
  <c r="J17"/>
  <c r="I17"/>
  <c r="G9" i="5" l="1"/>
  <c r="H9" s="1"/>
  <c r="G8"/>
  <c r="H8" s="1"/>
  <c r="G3"/>
  <c r="BE17" i="24"/>
  <c r="BQ17"/>
  <c r="AU17"/>
  <c r="AE17"/>
  <c r="G17"/>
  <c r="F17" s="1"/>
  <c r="D17"/>
  <c r="I17"/>
  <c r="BY17" l="1"/>
  <c r="G17" i="5"/>
  <c r="P17" i="9"/>
  <c r="B3" i="23"/>
  <c r="A3"/>
  <c r="L17" i="15" l="1"/>
  <c r="C3"/>
  <c r="B3"/>
  <c r="A3"/>
  <c r="A17" i="27" l="1"/>
  <c r="C3"/>
  <c r="B3"/>
  <c r="A3"/>
  <c r="AH17" i="26"/>
  <c r="A17"/>
  <c r="C3" l="1"/>
  <c r="V3" s="1"/>
  <c r="B3"/>
  <c r="A3"/>
  <c r="M3" l="1"/>
  <c r="D3" i="27" s="1"/>
  <c r="F3"/>
  <c r="W17" i="20"/>
  <c r="U17"/>
  <c r="N17"/>
  <c r="M17"/>
  <c r="L17"/>
  <c r="K17"/>
  <c r="J17"/>
  <c r="I17"/>
  <c r="E17"/>
  <c r="H3" i="24"/>
  <c r="D3" i="20"/>
  <c r="C3"/>
  <c r="B3"/>
  <c r="A3"/>
  <c r="BJ17" i="4"/>
  <c r="BI17"/>
  <c r="BH17"/>
  <c r="BG17"/>
  <c r="BF17"/>
  <c r="BE17"/>
  <c r="BD17"/>
  <c r="BC17"/>
  <c r="BB17"/>
  <c r="BA17"/>
  <c r="AZ17"/>
  <c r="AY17"/>
  <c r="AX17"/>
  <c r="AW17"/>
  <c r="AV17"/>
  <c r="AU17"/>
  <c r="AT17"/>
  <c r="AS17"/>
  <c r="AR17"/>
  <c r="AQ17"/>
  <c r="AO17"/>
  <c r="AN17"/>
  <c r="AM17"/>
  <c r="AK17"/>
  <c r="AJ17"/>
  <c r="AD17"/>
  <c r="AC17"/>
  <c r="AB17"/>
  <c r="AA17"/>
  <c r="Z17"/>
  <c r="X17"/>
  <c r="V17"/>
  <c r="S17"/>
  <c r="R17"/>
  <c r="Q17"/>
  <c r="N17"/>
  <c r="M17"/>
  <c r="L17"/>
  <c r="G17"/>
  <c r="F17"/>
  <c r="E17"/>
  <c r="E3" i="24"/>
  <c r="C3" i="4"/>
  <c r="B3"/>
  <c r="A3"/>
  <c r="AC17" i="5" l="1"/>
  <c r="AE3" i="26"/>
  <c r="AG3" s="1"/>
  <c r="E3" i="27"/>
  <c r="H17" i="24"/>
  <c r="V17" i="20"/>
  <c r="E17" i="24"/>
  <c r="P17" i="4"/>
  <c r="H17"/>
  <c r="AC17" i="16"/>
  <c r="AB17"/>
  <c r="AA17"/>
  <c r="W17"/>
  <c r="V17"/>
  <c r="U17"/>
  <c r="T17"/>
  <c r="S17"/>
  <c r="R17"/>
  <c r="D17" i="26" l="1"/>
  <c r="M17"/>
  <c r="S15" i="5" l="1"/>
  <c r="S14" l="1"/>
  <c r="S16"/>
  <c r="S13"/>
  <c r="C3" i="24"/>
  <c r="BX3" s="1"/>
  <c r="E3" i="16"/>
  <c r="I3" s="1"/>
  <c r="D3"/>
  <c r="H3" s="1"/>
  <c r="H21" s="1"/>
  <c r="C3"/>
  <c r="B3"/>
  <c r="A3"/>
  <c r="B3" i="14"/>
  <c r="A3"/>
  <c r="G17" i="12"/>
  <c r="AB12" i="5" l="1"/>
  <c r="AD12" s="1"/>
  <c r="R12"/>
  <c r="X32" s="1"/>
  <c r="S12"/>
  <c r="S10"/>
  <c r="S7"/>
  <c r="S6"/>
  <c r="S5"/>
  <c r="AB5"/>
  <c r="AD5" s="1"/>
  <c r="R5"/>
  <c r="X25" s="1"/>
  <c r="Q3" i="9"/>
  <c r="P3" i="16"/>
  <c r="N3" s="1"/>
  <c r="L3"/>
  <c r="J3"/>
  <c r="K3"/>
  <c r="AN17"/>
  <c r="Z25" i="5" l="1"/>
  <c r="Z32"/>
  <c r="X5"/>
  <c r="W12"/>
  <c r="X12"/>
  <c r="S9"/>
  <c r="R8"/>
  <c r="X28" s="1"/>
  <c r="S8"/>
  <c r="AB8"/>
  <c r="AD8" s="1"/>
  <c r="O3" i="16"/>
  <c r="M3" s="1"/>
  <c r="H3" i="1" s="1"/>
  <c r="J17" i="16"/>
  <c r="L17"/>
  <c r="K17"/>
  <c r="I17"/>
  <c r="C17" i="24"/>
  <c r="H17" i="16"/>
  <c r="C3" i="12"/>
  <c r="B3"/>
  <c r="A3"/>
  <c r="F17"/>
  <c r="Z28" i="5" l="1"/>
  <c r="W8"/>
  <c r="X8"/>
  <c r="Q3" i="16"/>
  <c r="R3" i="10" s="1"/>
  <c r="P17" i="16"/>
  <c r="O17"/>
  <c r="BX17" i="24"/>
  <c r="Q17" i="9"/>
  <c r="F17" i="13"/>
  <c r="E17"/>
  <c r="D17"/>
  <c r="N17" i="16" l="1"/>
  <c r="Q17"/>
  <c r="R17" i="10"/>
  <c r="M17" i="16"/>
  <c r="N3" i="13" l="1"/>
  <c r="P3" i="14" s="1"/>
  <c r="G3" i="1" s="1"/>
  <c r="C3" i="13"/>
  <c r="G3" s="1"/>
  <c r="B3"/>
  <c r="A3"/>
  <c r="I3" l="1"/>
  <c r="K16" i="25"/>
  <c r="J16"/>
  <c r="I16"/>
  <c r="H16"/>
  <c r="G16"/>
  <c r="F16"/>
  <c r="E16"/>
  <c r="D16"/>
  <c r="A16"/>
  <c r="C2"/>
  <c r="B2"/>
  <c r="A2"/>
  <c r="M17" i="1"/>
  <c r="K17"/>
  <c r="P17" i="14" l="1"/>
  <c r="F17" i="1" l="1"/>
  <c r="I17" l="1"/>
  <c r="J17"/>
  <c r="S3" i="5" l="1"/>
  <c r="G17" i="1" l="1"/>
  <c r="H17" l="1"/>
  <c r="H3" i="13" l="1"/>
  <c r="K3" s="1"/>
  <c r="N17"/>
  <c r="AF17" i="26"/>
  <c r="I3" i="27" l="1"/>
  <c r="W3"/>
  <c r="S17" i="5"/>
  <c r="D17" i="27"/>
  <c r="E17"/>
  <c r="V17" i="26"/>
  <c r="G17" i="13"/>
  <c r="H3" i="27"/>
  <c r="L3" i="13"/>
  <c r="H17"/>
  <c r="V3" i="27" l="1"/>
  <c r="J3"/>
  <c r="X3"/>
  <c r="AG17" i="26"/>
  <c r="G3" i="27"/>
  <c r="O3" i="13"/>
  <c r="J17"/>
  <c r="K17"/>
  <c r="AE17" i="26"/>
  <c r="L17" i="13"/>
  <c r="I17"/>
  <c r="F17" i="27"/>
  <c r="O17" i="9" l="1"/>
  <c r="I17" i="5"/>
  <c r="L9" i="1"/>
  <c r="C9" i="23" s="1"/>
  <c r="E9" s="1"/>
  <c r="L6" i="1"/>
  <c r="C6" i="23" s="1"/>
  <c r="E6" s="1"/>
  <c r="L13" i="1"/>
  <c r="L16"/>
  <c r="L14"/>
  <c r="L7"/>
  <c r="C7" i="23" s="1"/>
  <c r="E7" s="1"/>
  <c r="I17" i="27"/>
  <c r="L11" i="1"/>
  <c r="C11" i="23" s="1"/>
  <c r="E11" s="1"/>
  <c r="M3" i="13"/>
  <c r="E3" i="1" s="1"/>
  <c r="L3" s="1"/>
  <c r="K3" i="9"/>
  <c r="L15" i="1"/>
  <c r="L10"/>
  <c r="J17" i="27"/>
  <c r="H17"/>
  <c r="O17" i="13"/>
  <c r="G17" i="27"/>
  <c r="AB16" i="5" l="1"/>
  <c r="AD16" s="1"/>
  <c r="C16" i="23"/>
  <c r="E16" s="1"/>
  <c r="AB14" i="5"/>
  <c r="AD14" s="1"/>
  <c r="C14" i="23"/>
  <c r="E14" s="1"/>
  <c r="O10" i="1"/>
  <c r="M10" i="9" s="1"/>
  <c r="R10" i="5" s="1"/>
  <c r="X30" s="1"/>
  <c r="AB10"/>
  <c r="AD10" s="1"/>
  <c r="O9" i="1"/>
  <c r="M9" i="9" s="1"/>
  <c r="R9" i="5" s="1"/>
  <c r="X29" s="1"/>
  <c r="AB9"/>
  <c r="AD9" s="1"/>
  <c r="O13" i="1"/>
  <c r="M13" i="9" s="1"/>
  <c r="R13" i="5" s="1"/>
  <c r="X33" s="1"/>
  <c r="AB13"/>
  <c r="AD13" s="1"/>
  <c r="O11" i="1"/>
  <c r="M11" i="9" s="1"/>
  <c r="R11" i="5" s="1"/>
  <c r="X31" s="1"/>
  <c r="AB11"/>
  <c r="AD11" s="1"/>
  <c r="O7" i="1"/>
  <c r="M7" i="9" s="1"/>
  <c r="R7" i="5" s="1"/>
  <c r="X27" s="1"/>
  <c r="AB7"/>
  <c r="AD7" s="1"/>
  <c r="O6" i="1"/>
  <c r="M6" i="9" s="1"/>
  <c r="R6" i="5" s="1"/>
  <c r="X26" s="1"/>
  <c r="AB6"/>
  <c r="AD6" s="1"/>
  <c r="O16" i="1"/>
  <c r="M16" i="9" s="1"/>
  <c r="R16" i="5" s="1"/>
  <c r="X36" s="1"/>
  <c r="O14" i="1"/>
  <c r="M14" i="9" s="1"/>
  <c r="R14" i="5" s="1"/>
  <c r="X34" s="1"/>
  <c r="O15" i="1"/>
  <c r="M15" i="9" s="1"/>
  <c r="R15" i="5" s="1"/>
  <c r="X35" s="1"/>
  <c r="AB15"/>
  <c r="AD15" s="1"/>
  <c r="AB3"/>
  <c r="O3" i="1"/>
  <c r="F3" i="5"/>
  <c r="H3" s="1"/>
  <c r="K17" i="9"/>
  <c r="M17" i="13"/>
  <c r="Z26" i="5" l="1"/>
  <c r="Z29"/>
  <c r="Z36"/>
  <c r="Z34"/>
  <c r="X10"/>
  <c r="Z30"/>
  <c r="Z27"/>
  <c r="X15"/>
  <c r="Z35"/>
  <c r="X13"/>
  <c r="Z33"/>
  <c r="Z31"/>
  <c r="X7"/>
  <c r="W7"/>
  <c r="X16"/>
  <c r="W16"/>
  <c r="W14"/>
  <c r="X14"/>
  <c r="X6"/>
  <c r="W6"/>
  <c r="X11"/>
  <c r="W11"/>
  <c r="W9"/>
  <c r="X9"/>
  <c r="AD3"/>
  <c r="J3" i="9"/>
  <c r="P3" i="10" s="1"/>
  <c r="M3" i="9"/>
  <c r="R3" i="5" s="1"/>
  <c r="X23" s="1"/>
  <c r="X37" s="1"/>
  <c r="N17" i="9"/>
  <c r="F17" i="5"/>
  <c r="N17" i="1"/>
  <c r="E17"/>
  <c r="L17"/>
  <c r="X3" i="5" l="1"/>
  <c r="Z23"/>
  <c r="Z37" s="1"/>
  <c r="W17"/>
  <c r="J17" i="9"/>
  <c r="H17" i="5"/>
  <c r="D17" i="23"/>
  <c r="P17" i="10" l="1"/>
  <c r="AB17" i="5"/>
  <c r="E17" i="23"/>
  <c r="C17"/>
  <c r="O17" i="1"/>
  <c r="M17" i="9" l="1"/>
  <c r="AD17" i="5"/>
  <c r="Z17" l="1"/>
  <c r="R17"/>
  <c r="Q17"/>
  <c r="T17"/>
  <c r="X17" l="1"/>
</calcChain>
</file>

<file path=xl/sharedStrings.xml><?xml version="1.0" encoding="utf-8"?>
<sst xmlns="http://schemas.openxmlformats.org/spreadsheetml/2006/main" count="1216" uniqueCount="582">
  <si>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</si>
  <si>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</si>
  <si>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</si>
  <si>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</si>
  <si>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</si>
  <si>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</si>
  <si>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</si>
  <si>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</si>
  <si>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</si>
  <si>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</si>
  <si>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</si>
  <si>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</si>
  <si>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</si>
  <si>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</si>
  <si>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</si>
  <si>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</si>
  <si>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</si>
  <si>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</si>
  <si>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</si>
  <si>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</si>
  <si>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</si>
  <si>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</si>
  <si>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</si>
  <si>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</si>
  <si>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</si>
  <si>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</si>
  <si>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</si>
  <si>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</si>
  <si>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</si>
  <si>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</si>
  <si>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</si>
  <si>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</si>
  <si>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</si>
  <si>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</si>
  <si>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</si>
  <si>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</si>
  <si>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</si>
  <si>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</si>
  <si>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</si>
  <si>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</si>
  <si>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</si>
  <si>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</si>
  <si>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</si>
  <si>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</si>
  <si>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</si>
  <si>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</si>
  <si>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</si>
  <si>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</si>
  <si>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</si>
  <si>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</si>
  <si>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</si>
  <si>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</si>
  <si>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</si>
  <si>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</si>
  <si>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</si>
  <si>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</si>
  <si>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</si>
  <si>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</si>
  <si>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</si>
  <si>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</si>
  <si>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</si>
  <si>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</si>
  <si>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</si>
  <si>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</si>
  <si>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</si>
  <si>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</si>
  <si>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</si>
  <si>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</si>
  <si>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</si>
  <si>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</si>
  <si>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</si>
  <si>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</si>
  <si>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</si>
  <si>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</si>
  <si>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</si>
  <si>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</si>
  <si>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</si>
  <si>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</si>
  <si>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</si>
  <si>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</si>
  <si>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</si>
  <si>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</si>
  <si>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</si>
  <si>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</si>
  <si>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</si>
  <si>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</si>
  <si>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</si>
  <si>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</si>
  <si>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</si>
  <si>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</si>
  <si>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</si>
  <si>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</si>
  <si>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</si>
  <si>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</si>
  <si>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</si>
  <si>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</si>
  <si>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</si>
  <si>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</si>
  <si>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</si>
  <si>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</si>
  <si>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</si>
  <si>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</si>
  <si>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</si>
  <si>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</si>
  <si>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</si>
  <si>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</si>
  <si>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</si>
  <si>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</si>
  <si>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</si>
  <si>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</si>
  <si>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</si>
  <si>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</si>
  <si>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</si>
  <si>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</si>
  <si>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</si>
  <si>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</si>
  <si>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</si>
  <si>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</si>
  <si>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</si>
  <si>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</si>
  <si>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</si>
  <si>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</si>
  <si>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</si>
  <si>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</si>
  <si>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</si>
  <si>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</si>
  <si>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</si>
  <si>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</si>
  <si>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</si>
  <si>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</si>
  <si>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</si>
  <si>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</si>
  <si>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</si>
  <si>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</si>
  <si>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</si>
  <si>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</si>
  <si>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</si>
  <si>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</si>
  <si>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</si>
  <si>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</si>
  <si>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</si>
  <si>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</si>
  <si>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</si>
  <si>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</si>
  <si>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</si>
  <si>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</si>
  <si>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</si>
  <si>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</si>
  <si>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</si>
  <si>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</si>
  <si>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</si>
  <si>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</si>
  <si>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</si>
  <si>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</si>
  <si>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</si>
  <si>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</si>
  <si>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</si>
  <si>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</si>
  <si>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</si>
  <si>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</si>
  <si>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</si>
  <si>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</si>
  <si>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</si>
  <si>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</si>
  <si>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</si>
  <si>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</si>
  <si>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</si>
  <si>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</si>
  <si>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</si>
  <si>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</si>
  <si>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</si>
  <si>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</si>
  <si>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</si>
  <si>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</si>
  <si>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</si>
  <si>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</si>
  <si>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</si>
  <si>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</si>
  <si>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</si>
  <si>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</si>
  <si>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</si>
  <si>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</si>
  <si>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</si>
  <si>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</si>
  <si>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</si>
  <si>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</si>
  <si>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</si>
  <si>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</si>
  <si>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</si>
  <si>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</si>
  <si>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</si>
  <si>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</si>
  <si>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</si>
  <si>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</si>
  <si>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</si>
  <si>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</si>
  <si>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</si>
  <si>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</si>
  <si>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</si>
  <si>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</si>
  <si>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</si>
  <si>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</si>
  <si>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</si>
  <si>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</si>
  <si>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</si>
  <si>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</si>
  <si>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</si>
  <si>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</si>
  <si>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</si>
  <si>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</si>
  <si>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</si>
  <si>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</si>
  <si>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</si>
  <si>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</si>
  <si>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</si>
  <si>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</si>
  <si>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</si>
  <si>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</si>
  <si>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</si>
  <si>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</si>
  <si>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</si>
  <si>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</si>
  <si>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</si>
  <si>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</si>
  <si>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</si>
  <si>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</si>
  <si>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</si>
  <si>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</si>
  <si>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</si>
  <si>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</si>
  <si>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</si>
  <si>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</si>
  <si>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</si>
  <si>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</si>
  <si>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</si>
  <si>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</si>
  <si>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</si>
  <si>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</si>
  <si>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</si>
  <si>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</si>
  <si>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</si>
  <si>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</si>
  <si>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</si>
  <si>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</si>
  <si>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</si>
  <si>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</si>
  <si>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</si>
  <si>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</si>
  <si>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</si>
  <si>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</si>
  <si>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</si>
  <si>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</si>
  <si>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</si>
  <si>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</si>
  <si>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</si>
  <si>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</si>
  <si>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</si>
  <si>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</si>
  <si>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</si>
  <si>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</si>
  <si>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</si>
  <si>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</si>
  <si>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</si>
  <si>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</si>
  <si>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</si>
  <si>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</si>
  <si>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</si>
  <si>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</si>
  <si>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</si>
  <si>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</si>
  <si>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</si>
  <si>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</si>
  <si>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</si>
  <si>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</si>
  <si>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</si>
  <si>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</si>
  <si>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</si>
  <si>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</si>
  <si>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</si>
  <si>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</si>
  <si>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</si>
  <si>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</si>
  <si>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</si>
  <si>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</si>
  <si>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</si>
  <si>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</si>
  <si>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</si>
  <si>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</si>
  <si>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</si>
  <si>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</si>
  <si>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</si>
  <si>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</si>
  <si>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</si>
  <si>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</si>
  <si>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</si>
  <si>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</si>
  <si>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</si>
  <si>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</si>
  <si>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</si>
  <si>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</si>
  <si>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</si>
  <si>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</si>
  <si>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</si>
  <si>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</si>
  <si>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</si>
  <si>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</si>
  <si>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</si>
  <si>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</si>
  <si>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</si>
  <si>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</si>
  <si>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</si>
  <si>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</si>
  <si>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</si>
  <si>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</si>
  <si>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</si>
  <si>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</si>
  <si>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</si>
  <si>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</si>
  <si>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</si>
  <si>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</si>
  <si>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</si>
  <si>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</si>
  <si>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</si>
  <si>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</si>
  <si>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</si>
  <si>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</si>
  <si>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</si>
  <si>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</si>
  <si>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</si>
  <si>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</si>
  <si>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</si>
  <si>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</si>
  <si>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</si>
  <si>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</si>
  <si>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</si>
  <si>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</si>
  <si>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</si>
  <si>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</si>
  <si>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</si>
  <si>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</si>
  <si>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</si>
  <si>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</si>
  <si>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</si>
  <si>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</si>
  <si>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</si>
  <si>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</si>
  <si>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</si>
  <si>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</si>
  <si>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</si>
  <si>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</si>
  <si>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</si>
  <si>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</si>
  <si>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</si>
  <si>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</si>
  <si>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</si>
  <si>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</si>
  <si>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</si>
  <si>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</si>
  <si>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</si>
  <si>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</si>
  <si>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</si>
  <si>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</si>
  <si>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</si>
  <si>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</si>
  <si>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</si>
  <si>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</si>
  <si>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</si>
  <si>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</si>
  <si>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</si>
  <si>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</si>
  <si>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</si>
  <si>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</si>
  <si>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</si>
  <si>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</si>
  <si>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</si>
  <si>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</si>
  <si>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</si>
  <si>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</si>
  <si>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</si>
  <si>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</si>
  <si>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</si>
  <si>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</si>
  <si>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</si>
  <si>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</si>
  <si>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</si>
  <si>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</si>
  <si>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</si>
  <si>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</si>
  <si>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</si>
  <si>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</si>
  <si>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</si>
  <si>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</si>
  <si>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</si>
  <si>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</si>
  <si>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</si>
  <si>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</si>
  <si>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</si>
  <si>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</si>
  <si>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</si>
  <si>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</si>
  <si>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</si>
  <si>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</si>
  <si>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</si>
  <si>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</si>
  <si>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</si>
  <si>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</si>
  <si>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</si>
  <si>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</si>
  <si>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</si>
  <si>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</si>
  <si>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</si>
  <si>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</si>
  <si>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</si>
  <si>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</si>
  <si>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</si>
  <si>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</si>
  <si>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</si>
  <si>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</si>
  <si>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</si>
  <si>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</si>
  <si>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</si>
  <si>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</si>
  <si>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</si>
  <si>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</si>
  <si>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</si>
  <si>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</si>
  <si>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</si>
  <si>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</si>
  <si>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</si>
  <si>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</si>
  <si>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</si>
  <si>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</si>
  <si>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</si>
  <si>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</si>
  <si>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</si>
  <si>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</si>
  <si>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</si>
  <si>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</si>
  <si>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</si>
  <si>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</si>
  <si>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</si>
  <si>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</si>
  <si>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</si>
  <si>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</si>
  <si>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</si>
  <si>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</si>
  <si>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</si>
  <si>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</si>
  <si>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</si>
  <si>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</si>
  <si>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</si>
  <si>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</si>
  <si>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</si>
  <si>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</si>
  <si>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</si>
  <si>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</si>
  <si>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</si>
  <si>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</si>
  <si>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</si>
  <si>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</si>
  <si>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</si>
  <si>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</si>
  <si>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</si>
  <si>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</si>
  <si>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</si>
  <si>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</si>
  <si>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</si>
  <si>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</si>
  <si>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</si>
  <si>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</si>
  <si>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</si>
  <si>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</si>
  <si>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</si>
  <si>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</si>
  <si>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</si>
  <si>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</si>
  <si>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</si>
  <si>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</si>
  <si>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</si>
  <si>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</si>
  <si>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</si>
  <si>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</si>
  <si>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</si>
  <si>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</si>
  <si>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</si>
  <si>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</si>
  <si>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</si>
  <si>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</si>
  <si>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</si>
  <si>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</si>
  <si>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</si>
  <si>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</si>
  <si>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</si>
  <si>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</si>
  <si>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</si>
  <si>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</si>
  <si>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</si>
  <si>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</si>
  <si>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</si>
  <si>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</si>
  <si>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</si>
  <si>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</si>
  <si>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</si>
  <si>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</si>
  <si>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</si>
  <si>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</si>
  <si>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</si>
  <si>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από σημειώσεις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</si>
  <si>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</si>
  <si>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</si>
  <si>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</si>
  <si>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</si>
  <si>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</si>
  <si>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</si>
  <si>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</si>
  <si>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</si>
  <si>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</si>
  <si>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</si>
  <si>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</si>
  <si>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</si>
  <si>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</si>
  <si>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</si>
  <si>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</si>
  <si>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</si>
  <si>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</si>
  <si>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</si>
  <si>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</si>
  <si>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</si>
  <si>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γονική</t>
  </si>
  <si>
    <t>ΧΡΗΣΙΚΤΗΣΙΑ κήπου = 1956 πατρός ΔΩΡΕΑ άτυπη</t>
  </si>
  <si>
    <t>ΔΕΝ</t>
  </si>
  <si>
    <t>αιτΥποθ[ΤΑΧΔΙΚ-1] , ΤΑΝ[1] , ΤΑΣ[0,85]</t>
  </si>
  <si>
    <t>χργησικτησία αγροτεμαχίου = 1993 ΑΝΑΔΑΣΜΟΣ</t>
  </si>
  <si>
    <t>1 σε 1</t>
  </si>
  <si>
    <t xml:space="preserve">γονική </t>
  </si>
  <si>
    <t>αγοραπ</t>
  </si>
  <si>
    <t>χρησικτησία κήπος = 19?? πατρός ΔΩΡΕΑ άτυπη</t>
  </si>
  <si>
    <t>219-105 = παππούς</t>
  </si>
  <si>
    <t>ζημία</t>
  </si>
  <si>
    <t>καθεστώς ΤΟΓΚΑΣ</t>
  </si>
  <si>
    <t>ΑΝ όχι καθεστώς ΤΟΓΚΑΣ</t>
  </si>
  <si>
    <t>αγοραπωλησία {αγροτεμάχιο 177 Ποταμιά ''βαινάρ'' 41,40μ2} τίμημα = Δ.Ο.Υ. =</t>
  </si>
  <si>
    <t>γονική {αγροτεμάχιο 177 Ποταμιά ''βαινάρ'' 1.495,60μ2</t>
  </si>
  <si>
    <t>*13α*</t>
  </si>
  <si>
    <t>*13β*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</si>
  <si>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</si>
  <si>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</si>
  <si>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</si>
  <si>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</si>
  <si>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</si>
  <si>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</si>
  <si>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</si>
  <si>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</si>
  <si>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</si>
  <si>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</si>
  <si>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</si>
  <si>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</si>
  <si>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**81** = υπΔηλ - αιγιαλο-ρεμα = 3,23</t>
  </si>
  <si>
    <t>8έτη &amp; 3μήνες</t>
  </si>
  <si>
    <t>17έτη &amp; 4μήνες</t>
  </si>
  <si>
    <t>19έτη &amp; 5μήνες</t>
  </si>
  <si>
    <t>ΔΕΝ έχω</t>
  </si>
  <si>
    <t>3ο</t>
  </si>
  <si>
    <t>4ο</t>
  </si>
  <si>
    <t>5ο</t>
  </si>
  <si>
    <t>6ο</t>
  </si>
  <si>
    <t>7ο</t>
  </si>
  <si>
    <t>γονική αγροτεμάχιο ;;;??? Ποταμιά '';;;???'' 1.401,50μ2</t>
  </si>
  <si>
    <t>ΧΡΗΣΙΚΤΗΣΙΑ αγροτεμαχίου ;;;??? = 1993 ΑΝΑΔΑΣΜΟΣ</t>
  </si>
  <si>
    <t>γονική 1] αγροτεμάχιο ;;;??? Ποταμιά '';;;???'' 581μ2</t>
  </si>
  <si>
    <t>&amp; 2] αγροτεμάχιο ;;;??? Ποταμιά '';;;???'' 762μ2</t>
  </si>
  <si>
    <t>&amp; 3] αγροτεμάχιο ;;;??? Ποταμιά '';;;???'' 790μ2</t>
  </si>
  <si>
    <t>&amp; 4] αγροτεμάχιο ;;;??? Ποταμιά '';;;???'' 611,50μ2</t>
  </si>
  <si>
    <t>&amp; 5] κήπος Ποταμιά '';;;???'' 500μ2</t>
  </si>
  <si>
    <t>γονική 1] αγροτεμάχιο ;;;??? Ποταμιά '';;;???'' 1.536,70μ2</t>
  </si>
  <si>
    <t>&amp; 2] κήπος Ποταμιά '';;;???'' 500μ2</t>
  </si>
  <si>
    <t>219-105 = πατήρ</t>
  </si>
  <si>
    <t>219-105 = θυγατέρα 1η</t>
  </si>
  <si>
    <t>219-105 = θυγατέρα 2η</t>
  </si>
  <si>
    <t>219-105 = μήτηρ</t>
  </si>
  <si>
    <t>καθεστώς πληρωμής από ΑΓΑΠΕ</t>
  </si>
  <si>
    <t>καθεστώς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</si>
</sst>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FF0000"/>
      <name val="Arial"/>
      <family val="2"/>
      <charset val="161"/>
    </font>
    <font>
      <sz val="8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918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18" fillId="3" borderId="14" xfId="1" applyFont="1" applyFill="1" applyBorder="1"/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43" fontId="21" fillId="4" borderId="1" xfId="1" applyFont="1" applyFill="1" applyBorder="1"/>
    <xf numFmtId="14" fontId="21" fillId="0" borderId="1" xfId="0" applyNumberFormat="1" applyFont="1" applyBorder="1"/>
    <xf numFmtId="14" fontId="18" fillId="0" borderId="1" xfId="1" applyNumberFormat="1" applyFont="1" applyFill="1" applyBorder="1" applyAlignment="1">
      <alignment horizontal="center" vertical="center"/>
    </xf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0" fontId="42" fillId="0" borderId="14" xfId="0" applyFont="1" applyFill="1" applyBorder="1" applyAlignment="1">
      <alignment horizontal="center" wrapText="1"/>
    </xf>
    <xf numFmtId="43" fontId="42" fillId="0" borderId="1" xfId="1" applyFont="1" applyFill="1" applyBorder="1"/>
    <xf numFmtId="43" fontId="12" fillId="0" borderId="1" xfId="1" applyFont="1" applyFill="1" applyBorder="1"/>
    <xf numFmtId="43" fontId="42" fillId="0" borderId="14" xfId="1" applyFont="1" applyFill="1" applyBorder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4" fontId="21" fillId="0" borderId="0" xfId="1" applyNumberFormat="1" applyFont="1"/>
    <xf numFmtId="164" fontId="20" fillId="0" borderId="14" xfId="1" applyNumberFormat="1" applyFont="1" applyBorder="1"/>
    <xf numFmtId="43" fontId="18" fillId="3" borderId="1" xfId="1" applyFont="1" applyFill="1" applyBorder="1"/>
    <xf numFmtId="164" fontId="21" fillId="2" borderId="1" xfId="1" applyNumberFormat="1" applyFont="1" applyFill="1" applyBorder="1"/>
    <xf numFmtId="164" fontId="23" fillId="2" borderId="2" xfId="1" applyNumberFormat="1" applyFont="1" applyFill="1" applyBorder="1" applyAlignment="1">
      <alignment horizontal="center" vertical="center"/>
    </xf>
    <xf numFmtId="164" fontId="36" fillId="2" borderId="2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43" fontId="27" fillId="6" borderId="0" xfId="1" applyFont="1" applyFill="1" applyAlignment="1"/>
    <xf numFmtId="43" fontId="28" fillId="5" borderId="0" xfId="1" applyFont="1" applyFill="1" applyAlignment="1"/>
    <xf numFmtId="164" fontId="21" fillId="0" borderId="0" xfId="1" applyNumberFormat="1" applyFont="1" applyAlignment="1">
      <alignment horizontal="right"/>
    </xf>
    <xf numFmtId="43" fontId="21" fillId="0" borderId="0" xfId="1" applyFont="1" applyAlignment="1">
      <alignment horizontal="right"/>
    </xf>
    <xf numFmtId="43" fontId="42" fillId="7" borderId="0" xfId="1" applyFont="1" applyFill="1"/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14" fontId="21" fillId="0" borderId="0" xfId="1" applyNumberFormat="1" applyFont="1" applyFill="1"/>
    <xf numFmtId="0" fontId="21" fillId="0" borderId="0" xfId="0" applyFont="1" applyFill="1" applyAlignment="1">
      <alignment horizontal="right"/>
    </xf>
    <xf numFmtId="43" fontId="21" fillId="0" borderId="14" xfId="0" applyNumberFormat="1" applyFont="1" applyFill="1" applyBorder="1" applyAlignment="1">
      <alignment horizontal="center" wrapText="1"/>
    </xf>
    <xf numFmtId="43" fontId="21" fillId="12" borderId="14" xfId="1" applyFont="1" applyFill="1" applyBorder="1"/>
    <xf numFmtId="164" fontId="23" fillId="2" borderId="18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0" fontId="21" fillId="2" borderId="1" xfId="0" applyFont="1" applyFill="1" applyBorder="1"/>
    <xf numFmtId="164" fontId="20" fillId="0" borderId="15" xfId="1" applyNumberFormat="1" applyFont="1" applyBorder="1" applyAlignment="1">
      <alignment horizontal="center" vertical="center" wrapText="1"/>
    </xf>
    <xf numFmtId="0" fontId="18" fillId="0" borderId="14" xfId="0" applyFont="1" applyFill="1" applyBorder="1"/>
    <xf numFmtId="164" fontId="23" fillId="8" borderId="1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0" fontId="18" fillId="0" borderId="10" xfId="0" applyFont="1" applyFill="1" applyBorder="1"/>
    <xf numFmtId="164" fontId="23" fillId="8" borderId="8" xfId="1" applyNumberFormat="1" applyFont="1" applyFill="1" applyBorder="1" applyAlignment="1">
      <alignment horizontal="center" vertical="center"/>
    </xf>
    <xf numFmtId="0" fontId="18" fillId="0" borderId="9" xfId="0" applyFont="1" applyFill="1" applyBorder="1"/>
    <xf numFmtId="43" fontId="18" fillId="0" borderId="9" xfId="1" applyFont="1" applyFill="1" applyBorder="1"/>
    <xf numFmtId="43" fontId="18" fillId="0" borderId="9" xfId="1" applyFont="1" applyFill="1" applyBorder="1" applyAlignment="1">
      <alignment horizontal="right" vertical="center"/>
    </xf>
    <xf numFmtId="164" fontId="23" fillId="8" borderId="34" xfId="1" applyNumberFormat="1" applyFont="1" applyFill="1" applyBorder="1" applyAlignment="1">
      <alignment horizontal="center" vertical="center"/>
    </xf>
    <xf numFmtId="43" fontId="18" fillId="0" borderId="19" xfId="1" applyFont="1" applyFill="1" applyBorder="1"/>
    <xf numFmtId="164" fontId="23" fillId="2" borderId="8" xfId="1" applyNumberFormat="1" applyFont="1" applyFill="1" applyBorder="1" applyAlignment="1">
      <alignment horizontal="center" vertical="center"/>
    </xf>
    <xf numFmtId="43" fontId="18" fillId="3" borderId="9" xfId="1" applyFont="1" applyFill="1" applyBorder="1"/>
    <xf numFmtId="43" fontId="18" fillId="0" borderId="10" xfId="1" applyFont="1" applyFill="1" applyBorder="1" applyAlignment="1">
      <alignment horizontal="right" vertical="center"/>
    </xf>
    <xf numFmtId="0" fontId="21" fillId="0" borderId="14" xfId="0" applyFont="1" applyBorder="1"/>
    <xf numFmtId="43" fontId="21" fillId="0" borderId="14" xfId="1" applyFont="1" applyBorder="1"/>
    <xf numFmtId="43" fontId="21" fillId="4" borderId="14" xfId="1" applyFont="1" applyFill="1" applyBorder="1"/>
    <xf numFmtId="14" fontId="21" fillId="0" borderId="14" xfId="0" applyNumberFormat="1" applyFont="1" applyBorder="1"/>
    <xf numFmtId="43" fontId="21" fillId="0" borderId="9" xfId="1" applyFont="1" applyBorder="1"/>
    <xf numFmtId="43" fontId="21" fillId="4" borderId="9" xfId="1" applyFont="1" applyFill="1" applyBorder="1"/>
    <xf numFmtId="14" fontId="21" fillId="0" borderId="9" xfId="0" applyNumberFormat="1" applyFont="1" applyBorder="1"/>
    <xf numFmtId="164" fontId="21" fillId="2" borderId="14" xfId="1" applyNumberFormat="1" applyFont="1" applyFill="1" applyBorder="1"/>
    <xf numFmtId="164" fontId="21" fillId="2" borderId="9" xfId="1" applyNumberFormat="1" applyFont="1" applyFill="1" applyBorder="1"/>
    <xf numFmtId="0" fontId="34" fillId="0" borderId="1" xfId="0" applyFont="1" applyBorder="1" applyAlignment="1">
      <alignment horizontal="center"/>
    </xf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43" fontId="42" fillId="7" borderId="0" xfId="1" applyFont="1" applyFill="1" applyAlignment="1">
      <alignment horizontal="center"/>
    </xf>
    <xf numFmtId="10" fontId="18" fillId="0" borderId="0" xfId="1" applyNumberFormat="1" applyFont="1" applyAlignment="1">
      <alignment horizontal="right"/>
    </xf>
    <xf numFmtId="43" fontId="20" fillId="3" borderId="0" xfId="1" applyFont="1" applyFill="1"/>
    <xf numFmtId="0" fontId="17" fillId="0" borderId="14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43" fontId="21" fillId="0" borderId="19" xfId="1" applyFont="1" applyFill="1" applyBorder="1" applyAlignment="1">
      <alignment horizontal="center" vertical="center" wrapText="1"/>
    </xf>
    <xf numFmtId="43" fontId="21" fillId="3" borderId="19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21" fillId="2" borderId="19" xfId="1" applyFont="1" applyFill="1" applyBorder="1" applyAlignment="1">
      <alignment vertical="center" wrapText="1"/>
    </xf>
    <xf numFmtId="14" fontId="18" fillId="0" borderId="10" xfId="1" applyNumberFormat="1" applyFont="1" applyFill="1" applyBorder="1" applyAlignment="1">
      <alignment horizontal="center" vertical="center"/>
    </xf>
    <xf numFmtId="43" fontId="18" fillId="0" borderId="10" xfId="1" applyFont="1" applyFill="1" applyBorder="1"/>
    <xf numFmtId="164" fontId="20" fillId="7" borderId="15" xfId="1" applyNumberFormat="1" applyFont="1" applyFill="1" applyBorder="1" applyAlignment="1">
      <alignment horizontal="center" vertical="center" wrapText="1"/>
    </xf>
    <xf numFmtId="164" fontId="20" fillId="6" borderId="15" xfId="1" applyNumberFormat="1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left"/>
    </xf>
    <xf numFmtId="164" fontId="21" fillId="0" borderId="10" xfId="1" applyNumberFormat="1" applyFont="1" applyFill="1" applyBorder="1"/>
    <xf numFmtId="164" fontId="17" fillId="0" borderId="10" xfId="1" applyNumberFormat="1" applyFont="1" applyFill="1" applyBorder="1"/>
    <xf numFmtId="164" fontId="17" fillId="0" borderId="10" xfId="1" applyNumberFormat="1" applyFont="1" applyFill="1" applyBorder="1" applyAlignment="1">
      <alignment horizontal="right" vertical="center"/>
    </xf>
    <xf numFmtId="0" fontId="41" fillId="0" borderId="10" xfId="0" applyFont="1" applyFill="1" applyBorder="1" applyAlignment="1">
      <alignment horizontal="center" wrapText="1"/>
    </xf>
    <xf numFmtId="0" fontId="11" fillId="0" borderId="10" xfId="0" applyFont="1" applyFill="1" applyBorder="1" applyAlignment="1">
      <alignment horizontal="center" wrapText="1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12" fillId="0" borderId="14" xfId="1" applyNumberFormat="1" applyFont="1" applyFill="1" applyBorder="1"/>
    <xf numFmtId="43" fontId="17" fillId="0" borderId="14" xfId="1" applyFont="1" applyFill="1" applyBorder="1" applyAlignment="1">
      <alignment horizontal="right" vertical="center"/>
    </xf>
    <xf numFmtId="43" fontId="12" fillId="0" borderId="14" xfId="1" applyFont="1" applyFill="1" applyBorder="1"/>
    <xf numFmtId="0" fontId="12" fillId="0" borderId="14" xfId="0" applyFont="1" applyFill="1" applyBorder="1" applyAlignment="1">
      <alignment horizontal="center" wrapText="1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12" fillId="0" borderId="9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43" fontId="12" fillId="0" borderId="9" xfId="1" applyFont="1" applyFill="1" applyBorder="1"/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164" fontId="23" fillId="0" borderId="14" xfId="1" applyNumberFormat="1" applyFont="1" applyFill="1" applyBorder="1" applyAlignment="1">
      <alignment horizontal="center" vertical="center"/>
    </xf>
    <xf numFmtId="43" fontId="18" fillId="0" borderId="22" xfId="1" applyFont="1" applyFill="1" applyBorder="1" applyAlignment="1">
      <alignment horizontal="right" vertical="center"/>
    </xf>
    <xf numFmtId="0" fontId="18" fillId="0" borderId="6" xfId="0" applyFont="1" applyFill="1" applyBorder="1" applyAlignment="1">
      <alignment horizontal="left"/>
    </xf>
    <xf numFmtId="43" fontId="18" fillId="0" borderId="6" xfId="1" applyFont="1" applyFill="1" applyBorder="1"/>
    <xf numFmtId="164" fontId="23" fillId="0" borderId="6" xfId="1" applyNumberFormat="1" applyFont="1" applyFill="1" applyBorder="1" applyAlignment="1">
      <alignment horizontal="center" vertical="center"/>
    </xf>
    <xf numFmtId="164" fontId="21" fillId="0" borderId="6" xfId="1" applyNumberFormat="1" applyFont="1" applyFill="1" applyBorder="1"/>
    <xf numFmtId="43" fontId="18" fillId="0" borderId="6" xfId="1" applyFont="1" applyFill="1" applyBorder="1" applyAlignment="1">
      <alignment horizontal="right" vertical="center"/>
    </xf>
    <xf numFmtId="43" fontId="18" fillId="0" borderId="7" xfId="1" applyFont="1" applyFill="1" applyBorder="1" applyAlignment="1">
      <alignment horizontal="right" vertical="center"/>
    </xf>
    <xf numFmtId="0" fontId="18" fillId="0" borderId="9" xfId="0" applyFont="1" applyFill="1" applyBorder="1" applyAlignment="1">
      <alignment horizontal="left"/>
    </xf>
    <xf numFmtId="164" fontId="23" fillId="0" borderId="9" xfId="1" applyNumberFormat="1" applyFont="1" applyFill="1" applyBorder="1" applyAlignment="1">
      <alignment horizontal="center" vertical="center"/>
    </xf>
    <xf numFmtId="164" fontId="21" fillId="0" borderId="9" xfId="1" applyNumberFormat="1" applyFont="1" applyFill="1" applyBorder="1"/>
    <xf numFmtId="43" fontId="18" fillId="0" borderId="26" xfId="1" applyFont="1" applyFill="1" applyBorder="1" applyAlignment="1">
      <alignment horizontal="right" vertical="center"/>
    </xf>
    <xf numFmtId="164" fontId="23" fillId="8" borderId="2" xfId="1" applyNumberFormat="1" applyFont="1" applyFill="1" applyBorder="1" applyAlignment="1">
      <alignment horizontal="center" vertical="center"/>
    </xf>
    <xf numFmtId="0" fontId="21" fillId="0" borderId="14" xfId="0" applyFont="1" applyFill="1" applyBorder="1"/>
    <xf numFmtId="0" fontId="21" fillId="2" borderId="9" xfId="0" applyFont="1" applyFill="1" applyBorder="1"/>
    <xf numFmtId="0" fontId="21" fillId="0" borderId="9" xfId="0" applyFont="1" applyFill="1" applyBorder="1"/>
    <xf numFmtId="43" fontId="21" fillId="0" borderId="9" xfId="1" applyFont="1" applyFill="1" applyBorder="1"/>
    <xf numFmtId="43" fontId="21" fillId="4" borderId="0" xfId="1" applyFont="1" applyFill="1"/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164" fontId="23" fillId="2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3" fillId="0" borderId="9" xfId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164" fontId="42" fillId="0" borderId="9" xfId="1" applyNumberFormat="1" applyFont="1" applyFill="1" applyBorder="1"/>
    <xf numFmtId="164" fontId="23" fillId="2" borderId="27" xfId="1" applyNumberFormat="1" applyFont="1" applyFill="1" applyBorder="1" applyAlignment="1">
      <alignment horizontal="center" vertical="center"/>
    </xf>
    <xf numFmtId="0" fontId="42" fillId="0" borderId="14" xfId="0" applyFont="1" applyFill="1" applyBorder="1"/>
    <xf numFmtId="0" fontId="42" fillId="3" borderId="14" xfId="0" applyFont="1" applyFill="1" applyBorder="1"/>
    <xf numFmtId="43" fontId="42" fillId="0" borderId="9" xfId="1" applyFont="1" applyFill="1" applyBorder="1"/>
    <xf numFmtId="0" fontId="42" fillId="0" borderId="9" xfId="0" applyFont="1" applyFill="1" applyBorder="1"/>
    <xf numFmtId="0" fontId="42" fillId="3" borderId="9" xfId="0" applyFont="1" applyFill="1" applyBorder="1"/>
    <xf numFmtId="0" fontId="18" fillId="0" borderId="0" xfId="0" applyFont="1" applyFill="1" applyBorder="1"/>
    <xf numFmtId="0" fontId="18" fillId="0" borderId="0" xfId="0" applyFont="1" applyFill="1" applyBorder="1" applyAlignment="1">
      <alignment horizontal="right"/>
    </xf>
    <xf numFmtId="164" fontId="36" fillId="8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8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164" fontId="17" fillId="0" borderId="9" xfId="1" applyNumberFormat="1" applyFont="1" applyFill="1" applyBorder="1"/>
    <xf numFmtId="0" fontId="21" fillId="8" borderId="14" xfId="0" applyFont="1" applyFill="1" applyBorder="1"/>
    <xf numFmtId="0" fontId="21" fillId="8" borderId="1" xfId="0" applyFont="1" applyFill="1" applyBorder="1"/>
    <xf numFmtId="0" fontId="21" fillId="8" borderId="9" xfId="0" applyFont="1" applyFill="1" applyBorder="1"/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23" fillId="2" borderId="14" xfId="1" applyNumberFormat="1" applyFont="1" applyFill="1" applyBorder="1" applyAlignment="1">
      <alignment horizontal="center" vertical="center"/>
    </xf>
    <xf numFmtId="0" fontId="21" fillId="2" borderId="14" xfId="0" applyFont="1" applyFill="1" applyBorder="1"/>
    <xf numFmtId="164" fontId="18" fillId="0" borderId="9" xfId="1" applyNumberFormat="1" applyFont="1" applyFill="1" applyBorder="1"/>
    <xf numFmtId="43" fontId="21" fillId="12" borderId="9" xfId="1" applyFont="1" applyFill="1" applyBorder="1"/>
    <xf numFmtId="164" fontId="21" fillId="12" borderId="9" xfId="1" applyNumberFormat="1" applyFont="1" applyFill="1" applyBorder="1"/>
    <xf numFmtId="14" fontId="21" fillId="0" borderId="14" xfId="0" applyNumberFormat="1" applyFont="1" applyFill="1" applyBorder="1"/>
    <xf numFmtId="14" fontId="21" fillId="0" borderId="9" xfId="0" applyNumberFormat="1" applyFont="1" applyFill="1" applyBorder="1"/>
    <xf numFmtId="43" fontId="20" fillId="9" borderId="14" xfId="1" applyFont="1" applyFill="1" applyBorder="1"/>
    <xf numFmtId="0" fontId="21" fillId="0" borderId="21" xfId="1" applyNumberFormat="1" applyFont="1" applyFill="1" applyBorder="1" applyAlignment="1">
      <alignment horizontal="center" vertical="center" wrapText="1"/>
    </xf>
    <xf numFmtId="43" fontId="21" fillId="4" borderId="21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0" fontId="18" fillId="0" borderId="6" xfId="0" applyFont="1" applyFill="1" applyBorder="1"/>
    <xf numFmtId="43" fontId="38" fillId="0" borderId="14" xfId="1" applyFont="1" applyFill="1" applyBorder="1" applyAlignment="1"/>
    <xf numFmtId="43" fontId="19" fillId="0" borderId="14" xfId="1" applyFont="1" applyFill="1" applyBorder="1" applyAlignment="1"/>
    <xf numFmtId="164" fontId="23" fillId="2" borderId="5" xfId="1" applyNumberFormat="1" applyFont="1" applyFill="1" applyBorder="1" applyAlignment="1">
      <alignment horizontal="center" vertical="center"/>
    </xf>
    <xf numFmtId="164" fontId="21" fillId="8" borderId="10" xfId="1" applyNumberFormat="1" applyFont="1" applyFill="1" applyBorder="1"/>
    <xf numFmtId="0" fontId="21" fillId="0" borderId="10" xfId="0" applyFont="1" applyBorder="1"/>
    <xf numFmtId="43" fontId="21" fillId="0" borderId="10" xfId="1" applyFont="1" applyBorder="1"/>
    <xf numFmtId="43" fontId="21" fillId="4" borderId="10" xfId="1" applyFont="1" applyFill="1" applyBorder="1"/>
    <xf numFmtId="14" fontId="21" fillId="0" borderId="10" xfId="0" applyNumberFormat="1" applyFont="1" applyBorder="1"/>
    <xf numFmtId="164" fontId="24" fillId="0" borderId="0" xfId="1" applyNumberFormat="1" applyFont="1" applyBorder="1" applyAlignment="1"/>
    <xf numFmtId="43" fontId="19" fillId="0" borderId="14" xfId="1" applyFont="1" applyBorder="1"/>
    <xf numFmtId="164" fontId="34" fillId="0" borderId="14" xfId="1" applyNumberFormat="1" applyFont="1" applyBorder="1" applyAlignment="1">
      <alignment horizontal="center" wrapText="1"/>
    </xf>
    <xf numFmtId="164" fontId="19" fillId="0" borderId="14" xfId="1" applyNumberFormat="1" applyFont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164" fontId="17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8" fillId="0" borderId="14" xfId="1" applyNumberFormat="1" applyFont="1" applyFill="1" applyBorder="1" applyAlignment="1"/>
    <xf numFmtId="0" fontId="18" fillId="0" borderId="6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43" fontId="18" fillId="0" borderId="9" xfId="0" applyNumberFormat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43" fontId="21" fillId="0" borderId="14" xfId="0" applyNumberFormat="1" applyFont="1" applyBorder="1"/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2" borderId="14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164" fontId="21" fillId="8" borderId="6" xfId="1" applyNumberFormat="1" applyFont="1" applyFill="1" applyBorder="1" applyAlignment="1">
      <alignment wrapText="1"/>
    </xf>
    <xf numFmtId="0" fontId="21" fillId="0" borderId="6" xfId="1" applyNumberFormat="1" applyFont="1" applyFill="1" applyBorder="1" applyAlignment="1">
      <alignment horizontal="left" wrapText="1"/>
    </xf>
    <xf numFmtId="164" fontId="18" fillId="0" borderId="6" xfId="1" applyNumberFormat="1" applyFont="1" applyFill="1" applyBorder="1"/>
    <xf numFmtId="164" fontId="42" fillId="0" borderId="6" xfId="1" applyNumberFormat="1" applyFont="1" applyFill="1" applyBorder="1"/>
    <xf numFmtId="43" fontId="42" fillId="0" borderId="6" xfId="1" applyFont="1" applyFill="1" applyBorder="1"/>
    <xf numFmtId="14" fontId="21" fillId="0" borderId="6" xfId="0" applyNumberFormat="1" applyFont="1" applyFill="1" applyBorder="1"/>
    <xf numFmtId="0" fontId="21" fillId="0" borderId="10" xfId="1" applyNumberFormat="1" applyFont="1" applyFill="1" applyBorder="1" applyAlignment="1">
      <alignment horizontal="left" wrapText="1"/>
    </xf>
    <xf numFmtId="164" fontId="42" fillId="0" borderId="10" xfId="1" applyNumberFormat="1" applyFont="1" applyFill="1" applyBorder="1"/>
    <xf numFmtId="43" fontId="42" fillId="0" borderId="10" xfId="1" applyFont="1" applyFill="1" applyBorder="1"/>
    <xf numFmtId="43" fontId="20" fillId="0" borderId="24" xfId="1" applyFont="1" applyFill="1" applyBorder="1" applyAlignment="1">
      <alignment horizontal="right"/>
    </xf>
    <xf numFmtId="14" fontId="20" fillId="0" borderId="24" xfId="1" applyNumberFormat="1" applyFont="1" applyFill="1" applyBorder="1" applyAlignment="1">
      <alignment horizontal="right"/>
    </xf>
    <xf numFmtId="165" fontId="42" fillId="0" borderId="1" xfId="1" applyNumberFormat="1" applyFont="1" applyFill="1" applyBorder="1" applyAlignment="1">
      <alignment horizontal="center" wrapText="1"/>
    </xf>
    <xf numFmtId="43" fontId="47" fillId="0" borderId="0" xfId="1" applyFont="1" applyFill="1"/>
    <xf numFmtId="43" fontId="33" fillId="0" borderId="0" xfId="1" applyFont="1"/>
    <xf numFmtId="43" fontId="33" fillId="7" borderId="0" xfId="1" applyFont="1" applyFill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43" fontId="35" fillId="0" borderId="14" xfId="1" applyFont="1" applyFill="1" applyBorder="1"/>
    <xf numFmtId="0" fontId="35" fillId="0" borderId="0" xfId="0" applyFont="1" applyFill="1"/>
    <xf numFmtId="164" fontId="35" fillId="4" borderId="1" xfId="1" applyNumberFormat="1" applyFont="1" applyFill="1" applyBorder="1"/>
    <xf numFmtId="164" fontId="40" fillId="4" borderId="1" xfId="1" applyNumberFormat="1" applyFont="1" applyFill="1" applyBorder="1" applyAlignment="1">
      <alignment horizontal="center" vertical="center"/>
    </xf>
    <xf numFmtId="43" fontId="35" fillId="4" borderId="1" xfId="1" applyFont="1" applyFill="1" applyBorder="1"/>
    <xf numFmtId="43" fontId="35" fillId="4" borderId="14" xfId="1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164" fontId="39" fillId="8" borderId="2" xfId="1" applyNumberFormat="1" applyFont="1" applyFill="1" applyBorder="1" applyAlignment="1">
      <alignment horizontal="center" vertical="center"/>
    </xf>
    <xf numFmtId="164" fontId="39" fillId="8" borderId="18" xfId="1" applyNumberFormat="1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left"/>
    </xf>
    <xf numFmtId="164" fontId="35" fillId="4" borderId="14" xfId="1" applyNumberFormat="1" applyFont="1" applyFill="1" applyBorder="1"/>
    <xf numFmtId="164" fontId="40" fillId="4" borderId="14" xfId="1" applyNumberFormat="1" applyFont="1" applyFill="1" applyBorder="1" applyAlignment="1">
      <alignment horizontal="center" vertical="center"/>
    </xf>
    <xf numFmtId="164" fontId="39" fillId="2" borderId="8" xfId="1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/>
    </xf>
    <xf numFmtId="164" fontId="40" fillId="0" borderId="9" xfId="1" applyNumberFormat="1" applyFont="1" applyFill="1" applyBorder="1"/>
    <xf numFmtId="164" fontId="35" fillId="4" borderId="9" xfId="1" applyNumberFormat="1" applyFont="1" applyFill="1" applyBorder="1"/>
    <xf numFmtId="164" fontId="40" fillId="4" borderId="9" xfId="1" applyNumberFormat="1" applyFont="1" applyFill="1" applyBorder="1" applyAlignment="1">
      <alignment horizontal="center" vertical="center"/>
    </xf>
    <xf numFmtId="43" fontId="35" fillId="4" borderId="9" xfId="1" applyFont="1" applyFill="1" applyBorder="1"/>
    <xf numFmtId="43" fontId="35" fillId="0" borderId="9" xfId="1" applyFont="1" applyFill="1" applyBorder="1"/>
    <xf numFmtId="164" fontId="39" fillId="2" borderId="18" xfId="1" applyNumberFormat="1" applyFont="1" applyFill="1" applyBorder="1" applyAlignment="1">
      <alignment horizontal="center" vertical="center"/>
    </xf>
    <xf numFmtId="164" fontId="39" fillId="8" borderId="8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/>
    <xf numFmtId="43" fontId="37" fillId="0" borderId="14" xfId="1" applyFont="1" applyFill="1" applyBorder="1" applyAlignment="1"/>
    <xf numFmtId="164" fontId="36" fillId="8" borderId="1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lef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36" fillId="2" borderId="14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0" fontId="26" fillId="0" borderId="14" xfId="0" applyFont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0" borderId="9" xfId="0" applyNumberFormat="1" applyFont="1" applyFill="1" applyBorder="1" applyAlignment="1">
      <alignment horizontal="center" wrapText="1"/>
    </xf>
    <xf numFmtId="43" fontId="19" fillId="12" borderId="14" xfId="1" applyFont="1" applyFill="1" applyBorder="1" applyAlignment="1"/>
    <xf numFmtId="43" fontId="19" fillId="9" borderId="14" xfId="1" applyFont="1" applyFill="1" applyBorder="1" applyAlignment="1"/>
    <xf numFmtId="0" fontId="34" fillId="0" borderId="9" xfId="0" applyFont="1" applyBorder="1" applyAlignment="1">
      <alignment horizontal="center"/>
    </xf>
    <xf numFmtId="164" fontId="36" fillId="2" borderId="27" xfId="1" applyNumberFormat="1" applyFont="1" applyFill="1" applyBorder="1" applyAlignment="1">
      <alignment horizontal="center" vertical="center"/>
    </xf>
    <xf numFmtId="164" fontId="21" fillId="0" borderId="14" xfId="1" applyNumberFormat="1" applyFont="1" applyFill="1" applyBorder="1" applyAlignment="1">
      <alignment horizontal="center"/>
    </xf>
    <xf numFmtId="164" fontId="21" fillId="0" borderId="9" xfId="1" applyNumberFormat="1" applyFont="1" applyFill="1" applyBorder="1" applyAlignment="1">
      <alignment horizontal="center"/>
    </xf>
    <xf numFmtId="164" fontId="24" fillId="0" borderId="0" xfId="1" applyNumberFormat="1" applyFont="1" applyAlignment="1">
      <alignment horizontal="right"/>
    </xf>
    <xf numFmtId="0" fontId="21" fillId="0" borderId="0" xfId="0" applyFont="1" applyAlignment="1">
      <alignment horizontal="right"/>
    </xf>
    <xf numFmtId="43" fontId="18" fillId="0" borderId="0" xfId="1" applyFont="1" applyAlignment="1">
      <alignment horizontal="right"/>
    </xf>
    <xf numFmtId="164" fontId="24" fillId="0" borderId="0" xfId="1" applyNumberFormat="1" applyFont="1" applyBorder="1" applyAlignment="1">
      <alignment horizontal="right"/>
    </xf>
    <xf numFmtId="164" fontId="1" fillId="0" borderId="1" xfId="1" applyNumberFormat="1" applyFont="1" applyFill="1" applyBorder="1"/>
    <xf numFmtId="164" fontId="1" fillId="0" borderId="10" xfId="1" applyNumberFormat="1" applyFont="1" applyFill="1" applyBorder="1"/>
    <xf numFmtId="164" fontId="21" fillId="0" borderId="36" xfId="1" applyNumberFormat="1" applyFont="1" applyFill="1" applyBorder="1"/>
    <xf numFmtId="164" fontId="1" fillId="0" borderId="14" xfId="1" applyNumberFormat="1" applyFont="1" applyFill="1" applyBorder="1"/>
    <xf numFmtId="164" fontId="1" fillId="0" borderId="9" xfId="1" applyNumberFormat="1" applyFont="1" applyFill="1" applyBorder="1"/>
    <xf numFmtId="0" fontId="21" fillId="0" borderId="0" xfId="1" applyNumberFormat="1" applyFont="1" applyAlignment="1">
      <alignment horizontal="right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35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9" xfId="1" applyFont="1" applyFill="1" applyBorder="1" applyAlignment="1">
      <alignment horizontal="center" vertical="center" wrapText="1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2" borderId="22" xfId="1" applyNumberFormat="1" applyFont="1" applyFill="1" applyBorder="1" applyAlignment="1">
      <alignment horizontal="right"/>
    </xf>
    <xf numFmtId="164" fontId="21" fillId="2" borderId="23" xfId="1" applyNumberFormat="1" applyFont="1" applyFill="1" applyBorder="1" applyAlignment="1">
      <alignment horizontal="right"/>
    </xf>
    <xf numFmtId="164" fontId="21" fillId="2" borderId="24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22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right"/>
    </xf>
    <xf numFmtId="0" fontId="28" fillId="2" borderId="24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164" fontId="26" fillId="0" borderId="35" xfId="1" applyNumberFormat="1" applyFont="1" applyBorder="1" applyAlignment="1">
      <alignment horizontal="center" vertical="center" wrapText="1"/>
    </xf>
    <xf numFmtId="0" fontId="26" fillId="0" borderId="19" xfId="0" applyFont="1" applyFill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9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164" fontId="20" fillId="0" borderId="8" xfId="1" applyNumberFormat="1" applyFont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0" fillId="2" borderId="24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4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164" fontId="34" fillId="7" borderId="0" xfId="1" applyNumberFormat="1" applyFont="1" applyFill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164" fontId="48" fillId="13" borderId="3" xfId="1" applyNumberFormat="1" applyFont="1" applyFill="1" applyBorder="1" applyAlignment="1">
      <alignment horizontal="center" vertical="center" wrapText="1"/>
    </xf>
    <xf numFmtId="164" fontId="48" fillId="13" borderId="12" xfId="1" applyNumberFormat="1" applyFont="1" applyFill="1" applyBorder="1" applyAlignment="1">
      <alignment horizontal="center" vertical="center" wrapText="1"/>
    </xf>
    <xf numFmtId="164" fontId="48" fillId="13" borderId="13" xfId="1" applyNumberFormat="1" applyFont="1" applyFill="1" applyBorder="1" applyAlignment="1">
      <alignment horizontal="center" vertical="center" wrapText="1"/>
    </xf>
    <xf numFmtId="43" fontId="26" fillId="3" borderId="15" xfId="1" applyFont="1" applyFill="1" applyBorder="1" applyAlignment="1">
      <alignment horizontal="center" vertical="center" wrapText="1"/>
    </xf>
    <xf numFmtId="164" fontId="48" fillId="0" borderId="10" xfId="1" applyNumberFormat="1" applyFont="1" applyFill="1" applyBorder="1" applyAlignment="1">
      <alignment horizontal="center" vertical="center" wrapText="1"/>
    </xf>
    <xf numFmtId="164" fontId="48" fillId="13" borderId="10" xfId="1" applyNumberFormat="1" applyFont="1" applyFill="1" applyBorder="1" applyAlignment="1">
      <alignment horizontal="center" vertical="center" wrapText="1"/>
    </xf>
    <xf numFmtId="43" fontId="26" fillId="3" borderId="10" xfId="1" applyFont="1" applyFill="1" applyBorder="1" applyAlignment="1">
      <alignment horizontal="center" vertical="center" wrapText="1"/>
    </xf>
    <xf numFmtId="43" fontId="21" fillId="0" borderId="6" xfId="1" applyFont="1" applyBorder="1"/>
    <xf numFmtId="164" fontId="21" fillId="0" borderId="6" xfId="1" applyNumberFormat="1" applyFont="1" applyBorder="1"/>
    <xf numFmtId="14" fontId="42" fillId="0" borderId="6" xfId="0" applyNumberFormat="1" applyFont="1" applyBorder="1"/>
    <xf numFmtId="164" fontId="21" fillId="0" borderId="9" xfId="1" applyNumberFormat="1" applyFont="1" applyBorder="1"/>
    <xf numFmtId="14" fontId="42" fillId="0" borderId="9" xfId="0" applyNumberFormat="1" applyFont="1" applyBorder="1"/>
    <xf numFmtId="164" fontId="21" fillId="0" borderId="14" xfId="1" applyNumberFormat="1" applyFont="1" applyBorder="1"/>
    <xf numFmtId="14" fontId="42" fillId="0" borderId="14" xfId="0" applyNumberFormat="1" applyFont="1" applyBorder="1"/>
    <xf numFmtId="164" fontId="21" fillId="0" borderId="1" xfId="1" applyNumberFormat="1" applyFont="1" applyBorder="1"/>
    <xf numFmtId="14" fontId="18" fillId="0" borderId="1" xfId="0" applyNumberFormat="1" applyFont="1" applyBorder="1"/>
    <xf numFmtId="14" fontId="42" fillId="0" borderId="1" xfId="0" applyNumberFormat="1" applyFont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95"/>
  <sheetViews>
    <sheetView workbookViewId="0">
      <pane ySplit="2" topLeftCell="A3" activePane="bottomLeft" state="frozen"/>
      <selection pane="bottomLeft" activeCell="C24" sqref="C24"/>
    </sheetView>
  </sheetViews>
  <sheetFormatPr defaultRowHeight="11.25"/>
  <cols>
    <col min="1" max="1" width="12.28515625" style="7" customWidth="1"/>
    <col min="2" max="2" width="9" style="355" customWidth="1"/>
    <col min="3" max="3" width="55.7109375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7" style="3" customWidth="1"/>
    <col min="17" max="17" width="9.85546875" style="3" customWidth="1"/>
    <col min="18" max="18" width="4.85546875" style="3" customWidth="1"/>
    <col min="19" max="19" width="5.85546875" style="3" customWidth="1"/>
    <col min="20" max="20" width="7.5703125" style="3" customWidth="1"/>
    <col min="21" max="21" width="5.85546875" style="3" customWidth="1"/>
    <col min="22" max="24" width="8" style="3" customWidth="1"/>
    <col min="25" max="25" width="5.85546875" style="3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610" t="s">
        <v>1</v>
      </c>
      <c r="B1" s="612" t="s">
        <v>2</v>
      </c>
      <c r="C1" s="614" t="s">
        <v>0</v>
      </c>
      <c r="D1" s="616" t="s">
        <v>62</v>
      </c>
      <c r="E1" s="625" t="s">
        <v>82</v>
      </c>
      <c r="F1" s="626"/>
      <c r="G1" s="626"/>
      <c r="H1" s="626"/>
      <c r="I1" s="626"/>
      <c r="J1" s="626"/>
      <c r="K1" s="626"/>
      <c r="L1" s="621" t="s">
        <v>366</v>
      </c>
      <c r="M1" s="621"/>
      <c r="N1" s="619" t="s">
        <v>514</v>
      </c>
      <c r="O1" s="620"/>
      <c r="P1" s="622" t="s">
        <v>29</v>
      </c>
      <c r="Q1" s="623"/>
      <c r="R1" s="623"/>
      <c r="S1" s="623"/>
      <c r="T1" s="623"/>
      <c r="U1" s="623"/>
      <c r="V1" s="623"/>
      <c r="W1" s="623"/>
      <c r="X1" s="623"/>
      <c r="Y1" s="623"/>
      <c r="Z1" s="623"/>
      <c r="AA1" s="624"/>
    </row>
    <row r="2" spans="1:27" ht="12" thickBot="1">
      <c r="A2" s="611"/>
      <c r="B2" s="613"/>
      <c r="C2" s="615"/>
      <c r="D2" s="617"/>
      <c r="E2" s="416" t="s">
        <v>91</v>
      </c>
      <c r="F2" s="416" t="s">
        <v>3</v>
      </c>
      <c r="G2" s="416" t="s">
        <v>142</v>
      </c>
      <c r="H2" s="416" t="s">
        <v>92</v>
      </c>
      <c r="I2" s="416" t="s">
        <v>93</v>
      </c>
      <c r="J2" s="416" t="s">
        <v>94</v>
      </c>
      <c r="K2" s="417" t="s">
        <v>140</v>
      </c>
      <c r="L2" s="418" t="s">
        <v>23</v>
      </c>
      <c r="M2" s="419" t="s">
        <v>68</v>
      </c>
      <c r="N2" s="134" t="s">
        <v>23</v>
      </c>
      <c r="O2" s="93" t="s">
        <v>141</v>
      </c>
      <c r="P2" s="142">
        <v>1</v>
      </c>
      <c r="Q2" s="142" t="s">
        <v>221</v>
      </c>
      <c r="R2" s="142" t="s">
        <v>222</v>
      </c>
      <c r="S2" s="142" t="s">
        <v>223</v>
      </c>
      <c r="T2" s="142" t="s">
        <v>224</v>
      </c>
      <c r="U2" s="142" t="s">
        <v>377</v>
      </c>
      <c r="V2" s="142" t="s">
        <v>378</v>
      </c>
      <c r="W2" s="142" t="s">
        <v>379</v>
      </c>
      <c r="X2" s="142" t="s">
        <v>380</v>
      </c>
      <c r="Y2" s="142"/>
      <c r="Z2" s="142"/>
      <c r="AA2" s="143"/>
    </row>
    <row r="3" spans="1:27" s="5" customFormat="1">
      <c r="A3" s="379" t="s">
        <v>562</v>
      </c>
      <c r="B3" s="322">
        <v>37405</v>
      </c>
      <c r="C3" s="314" t="s">
        <v>567</v>
      </c>
      <c r="D3" s="315">
        <v>1726.65</v>
      </c>
      <c r="E3" s="316">
        <f>'2-δικαιώμ'!M3</f>
        <v>29.195530000000002</v>
      </c>
      <c r="F3" s="316">
        <f>'3-φύλλα2α'!F3</f>
        <v>8.7900000000000009</v>
      </c>
      <c r="G3" s="316">
        <f>'4-πολλυπρ'!P3</f>
        <v>0</v>
      </c>
      <c r="H3" s="315">
        <f>'5-αντίγρ'!M3</f>
        <v>22.997599999999998</v>
      </c>
      <c r="I3" s="315">
        <f>'6-μεταγρ'!H3</f>
        <v>6.46</v>
      </c>
      <c r="J3" s="315">
        <f>'7-προςΔΟΥ'!E3</f>
        <v>6.46</v>
      </c>
      <c r="K3" s="315"/>
      <c r="L3" s="316">
        <f t="shared" ref="L3" si="0">E3+F3+G3+H3+I3+J3+K3</f>
        <v>73.90312999999999</v>
      </c>
      <c r="M3" s="316">
        <v>76.53</v>
      </c>
      <c r="N3" s="318">
        <f>M3-P3-3-'8-κ-15-17'!AF3-'14-βιβλΕσ'!L3</f>
        <v>52.29</v>
      </c>
      <c r="O3" s="318">
        <f t="shared" ref="O3" si="1">L3-N3</f>
        <v>21.613129999999991</v>
      </c>
      <c r="P3" s="344"/>
      <c r="Q3" s="319"/>
      <c r="R3" s="319"/>
      <c r="S3" s="319"/>
      <c r="T3" s="319"/>
      <c r="U3" s="319"/>
      <c r="V3" s="319"/>
      <c r="W3" s="319"/>
      <c r="X3" s="319"/>
      <c r="Y3" s="319"/>
      <c r="Z3" s="71"/>
      <c r="AA3" s="71"/>
    </row>
    <row r="4" spans="1:27" s="5" customFormat="1" ht="12" thickBot="1">
      <c r="A4" s="469"/>
      <c r="B4" s="420"/>
      <c r="C4" s="386" t="s">
        <v>532</v>
      </c>
      <c r="D4" s="394">
        <v>1111.1099999999999</v>
      </c>
      <c r="E4" s="390">
        <f>'2-δικαιώμ'!M4</f>
        <v>22.917021999999999</v>
      </c>
      <c r="F4" s="390">
        <f>'3-φύλλα2α'!F4</f>
        <v>8.7900000000000009</v>
      </c>
      <c r="G4" s="390">
        <f>'4-πολλυπρ'!P4</f>
        <v>0</v>
      </c>
      <c r="H4" s="389">
        <f>'5-αντίγρ'!M4</f>
        <v>0</v>
      </c>
      <c r="I4" s="389">
        <f>'6-μεταγρ'!H4</f>
        <v>0</v>
      </c>
      <c r="J4" s="389">
        <f>'7-προςΔΟΥ'!E4</f>
        <v>0</v>
      </c>
      <c r="K4" s="421"/>
      <c r="L4" s="395">
        <f t="shared" ref="L4" si="2">E4+F4+G4+H4+I4+J4+K4</f>
        <v>31.707022000000002</v>
      </c>
      <c r="M4" s="395"/>
      <c r="N4" s="460"/>
      <c r="O4" s="460">
        <f t="shared" ref="O4" si="3">L4-N4</f>
        <v>31.707022000000002</v>
      </c>
      <c r="P4" s="472"/>
      <c r="Q4" s="473"/>
      <c r="R4" s="473"/>
      <c r="S4" s="473"/>
      <c r="T4" s="473"/>
      <c r="U4" s="473"/>
      <c r="V4" s="473"/>
      <c r="W4" s="473"/>
      <c r="X4" s="473"/>
      <c r="Y4" s="473"/>
      <c r="Z4" s="459"/>
      <c r="AA4" s="459"/>
    </row>
    <row r="5" spans="1:27" s="5" customFormat="1">
      <c r="A5" s="384" t="s">
        <v>563</v>
      </c>
      <c r="B5" s="354">
        <v>37405</v>
      </c>
      <c r="C5" s="314" t="s">
        <v>534</v>
      </c>
      <c r="D5" s="324">
        <v>3821.22</v>
      </c>
      <c r="E5" s="317">
        <f>'2-δικαιώμ'!M5</f>
        <v>50.560144000000001</v>
      </c>
      <c r="F5" s="317">
        <f>'3-φύλλα2α'!F5</f>
        <v>11.72</v>
      </c>
      <c r="G5" s="317">
        <f>'4-πολλυπρ'!P5</f>
        <v>0</v>
      </c>
      <c r="H5" s="324">
        <f>'5-αντίγρ'!M5</f>
        <v>28.746999999999996</v>
      </c>
      <c r="I5" s="324">
        <f>'6-μεταγρ'!H5</f>
        <v>12.92</v>
      </c>
      <c r="J5" s="324">
        <f>'7-προςΔΟΥ'!E5</f>
        <v>0</v>
      </c>
      <c r="K5" s="324"/>
      <c r="L5" s="317">
        <f t="shared" ref="L5:L16" si="4">E5+F5+G5+H5+I5+J5+K5</f>
        <v>103.94714399999999</v>
      </c>
      <c r="M5" s="317">
        <v>124.36</v>
      </c>
      <c r="N5" s="318">
        <f>M5-P5-3-'8-κ-15-17'!AF5-'14-βιβλΕσ'!L5</f>
        <v>79.41</v>
      </c>
      <c r="O5" s="318">
        <f t="shared" ref="O5:O16" si="5">L5-N5</f>
        <v>24.537143999999998</v>
      </c>
      <c r="P5" s="346"/>
      <c r="Q5" s="470"/>
      <c r="R5" s="470"/>
      <c r="S5" s="470"/>
      <c r="T5" s="470"/>
      <c r="U5" s="470"/>
      <c r="V5" s="470"/>
      <c r="W5" s="470"/>
      <c r="X5" s="470"/>
      <c r="Y5" s="470"/>
      <c r="Z5" s="457"/>
      <c r="AA5" s="457"/>
    </row>
    <row r="6" spans="1:27" s="5" customFormat="1">
      <c r="A6" s="384"/>
      <c r="B6" s="322"/>
      <c r="C6" s="314" t="s">
        <v>568</v>
      </c>
      <c r="D6" s="303">
        <v>555.54999999999995</v>
      </c>
      <c r="E6" s="316">
        <f>'2-δικαιώμ'!M6</f>
        <v>17.250309999999999</v>
      </c>
      <c r="F6" s="316">
        <f>'3-φύλλα2α'!F6</f>
        <v>11.72</v>
      </c>
      <c r="G6" s="316">
        <f>'4-πολλυπρ'!P6</f>
        <v>0</v>
      </c>
      <c r="H6" s="315">
        <f>'5-αντίγρ'!M6</f>
        <v>0</v>
      </c>
      <c r="I6" s="315">
        <f>'6-μεταγρ'!H6</f>
        <v>0</v>
      </c>
      <c r="J6" s="315">
        <f>'7-προςΔΟΥ'!E6</f>
        <v>0</v>
      </c>
      <c r="K6" s="315"/>
      <c r="L6" s="316">
        <f t="shared" si="4"/>
        <v>28.970309999999998</v>
      </c>
      <c r="M6" s="316"/>
      <c r="N6" s="318"/>
      <c r="O6" s="318">
        <f t="shared" si="5"/>
        <v>28.970309999999998</v>
      </c>
      <c r="P6" s="344"/>
      <c r="Q6" s="319"/>
      <c r="R6" s="319"/>
      <c r="S6" s="319"/>
      <c r="T6" s="319"/>
      <c r="U6" s="319"/>
      <c r="V6" s="319"/>
      <c r="W6" s="319"/>
      <c r="X6" s="319"/>
      <c r="Y6" s="319"/>
      <c r="Z6" s="71"/>
      <c r="AA6" s="71"/>
    </row>
    <row r="7" spans="1:27" s="5" customFormat="1">
      <c r="A7" s="384"/>
      <c r="B7" s="322"/>
      <c r="C7" s="314" t="s">
        <v>568</v>
      </c>
      <c r="D7" s="303">
        <v>555.54999999999995</v>
      </c>
      <c r="E7" s="316">
        <f>'2-δικαιώμ'!M7</f>
        <v>17.250309999999999</v>
      </c>
      <c r="F7" s="316">
        <f>'3-φύλλα2α'!F7</f>
        <v>11.72</v>
      </c>
      <c r="G7" s="316">
        <f>'4-πολλυπρ'!P7</f>
        <v>0</v>
      </c>
      <c r="H7" s="315">
        <f>'5-αντίγρ'!M7</f>
        <v>0</v>
      </c>
      <c r="I7" s="315">
        <f>'6-μεταγρ'!H7</f>
        <v>0</v>
      </c>
      <c r="J7" s="315">
        <f>'7-προςΔΟΥ'!E7</f>
        <v>0</v>
      </c>
      <c r="K7" s="315"/>
      <c r="L7" s="316">
        <f t="shared" si="4"/>
        <v>28.970309999999998</v>
      </c>
      <c r="M7" s="316"/>
      <c r="N7" s="318"/>
      <c r="O7" s="318">
        <f t="shared" si="5"/>
        <v>28.970309999999998</v>
      </c>
      <c r="P7" s="344"/>
      <c r="Q7" s="319"/>
      <c r="R7" s="319"/>
      <c r="S7" s="319"/>
      <c r="T7" s="319"/>
      <c r="U7" s="319"/>
      <c r="V7" s="319"/>
      <c r="W7" s="319"/>
      <c r="X7" s="319"/>
      <c r="Y7" s="319"/>
      <c r="Z7" s="71"/>
      <c r="AA7" s="71"/>
    </row>
    <row r="8" spans="1:27" s="5" customFormat="1">
      <c r="A8" s="384"/>
      <c r="B8" s="322"/>
      <c r="C8" s="314" t="s">
        <v>568</v>
      </c>
      <c r="D8" s="303">
        <v>555.54999999999995</v>
      </c>
      <c r="E8" s="316">
        <f>'2-δικαιώμ'!M8</f>
        <v>17.250309999999999</v>
      </c>
      <c r="F8" s="316">
        <f>'3-φύλλα2α'!F8</f>
        <v>11.72</v>
      </c>
      <c r="G8" s="316">
        <f>'4-πολλυπρ'!P8</f>
        <v>0</v>
      </c>
      <c r="H8" s="315">
        <f>'5-αντίγρ'!M8</f>
        <v>0</v>
      </c>
      <c r="I8" s="315">
        <f>'6-μεταγρ'!H8</f>
        <v>0</v>
      </c>
      <c r="J8" s="315">
        <f>'7-προςΔΟΥ'!E8</f>
        <v>0</v>
      </c>
      <c r="K8" s="315"/>
      <c r="L8" s="316">
        <f t="shared" ref="L8" si="6">E8+F8+G8+H8+I8+J8+K8</f>
        <v>28.970309999999998</v>
      </c>
      <c r="M8" s="316"/>
      <c r="N8" s="318"/>
      <c r="O8" s="318">
        <f t="shared" ref="O8" si="7">L8-N8</f>
        <v>28.970309999999998</v>
      </c>
      <c r="P8" s="344"/>
      <c r="Q8" s="319"/>
      <c r="R8" s="319"/>
      <c r="S8" s="319"/>
      <c r="T8" s="319"/>
      <c r="U8" s="319"/>
      <c r="V8" s="319"/>
      <c r="W8" s="319"/>
      <c r="X8" s="319"/>
      <c r="Y8" s="319"/>
      <c r="Z8" s="71"/>
      <c r="AA8" s="71"/>
    </row>
    <row r="9" spans="1:27" s="5" customFormat="1" ht="12" thickBot="1">
      <c r="A9" s="387"/>
      <c r="B9" s="385"/>
      <c r="C9" s="388" t="s">
        <v>536</v>
      </c>
      <c r="D9" s="394">
        <v>777.77</v>
      </c>
      <c r="E9" s="390">
        <f>'2-δικαιώμ'!M9</f>
        <v>19.516953999999998</v>
      </c>
      <c r="F9" s="390">
        <f>'3-φύλλα2α'!F9</f>
        <v>11.72</v>
      </c>
      <c r="G9" s="390">
        <f>'4-πολλυπρ'!P9</f>
        <v>0</v>
      </c>
      <c r="H9" s="389">
        <f>'5-αντίγρ'!M9</f>
        <v>0</v>
      </c>
      <c r="I9" s="389">
        <f>'6-μεταγρ'!H9</f>
        <v>0</v>
      </c>
      <c r="J9" s="389">
        <f>'7-προςΔΟΥ'!E9</f>
        <v>0</v>
      </c>
      <c r="K9" s="389"/>
      <c r="L9" s="390">
        <f t="shared" si="4"/>
        <v>31.236953999999997</v>
      </c>
      <c r="M9" s="390"/>
      <c r="N9" s="460"/>
      <c r="O9" s="460">
        <f t="shared" si="5"/>
        <v>31.236953999999997</v>
      </c>
      <c r="P9" s="472"/>
      <c r="Q9" s="473"/>
      <c r="R9" s="473"/>
      <c r="S9" s="473"/>
      <c r="T9" s="473"/>
      <c r="U9" s="473"/>
      <c r="V9" s="473"/>
      <c r="W9" s="473"/>
      <c r="X9" s="473"/>
      <c r="Y9" s="473"/>
      <c r="Z9" s="459"/>
      <c r="AA9" s="459"/>
    </row>
    <row r="10" spans="1:27" s="5" customFormat="1">
      <c r="A10" s="378" t="s">
        <v>564</v>
      </c>
      <c r="B10" s="354">
        <v>37405</v>
      </c>
      <c r="C10" s="383" t="s">
        <v>528</v>
      </c>
      <c r="D10" s="324">
        <v>2333.21</v>
      </c>
      <c r="E10" s="317">
        <f>'2-δικαιώμ'!M10</f>
        <v>35.382441999999998</v>
      </c>
      <c r="F10" s="317">
        <f>'3-φύλλα2α'!F10</f>
        <v>5.86</v>
      </c>
      <c r="G10" s="317">
        <f>'4-πολλυπρ'!P10</f>
        <v>0</v>
      </c>
      <c r="H10" s="324">
        <f>'5-αντίγρ'!M10</f>
        <v>17.248199999999997</v>
      </c>
      <c r="I10" s="324">
        <f>'6-μεταγρ'!H10</f>
        <v>9.69</v>
      </c>
      <c r="J10" s="324">
        <f>'7-προςΔΟΥ'!E10</f>
        <v>0</v>
      </c>
      <c r="K10" s="324"/>
      <c r="L10" s="317">
        <f t="shared" si="4"/>
        <v>68.180641999999992</v>
      </c>
      <c r="M10" s="317">
        <v>97.31</v>
      </c>
      <c r="N10" s="318">
        <f>M10-P10-3-'8-κ-15-17'!AF10-'14-βιβλΕσ'!L10</f>
        <v>67.990000000000009</v>
      </c>
      <c r="O10" s="318">
        <f t="shared" si="5"/>
        <v>0.19064199999998266</v>
      </c>
      <c r="P10" s="346"/>
      <c r="Q10" s="470"/>
      <c r="R10" s="470"/>
      <c r="S10" s="470"/>
      <c r="T10" s="470"/>
      <c r="U10" s="470"/>
      <c r="V10" s="470"/>
      <c r="W10" s="470"/>
      <c r="X10" s="470"/>
      <c r="Y10" s="470"/>
      <c r="Z10" s="457"/>
      <c r="AA10" s="457"/>
    </row>
    <row r="11" spans="1:27" s="5" customFormat="1">
      <c r="A11" s="359"/>
      <c r="B11" s="322"/>
      <c r="C11" s="314" t="s">
        <v>568</v>
      </c>
      <c r="D11" s="357">
        <v>1111.1099999999999</v>
      </c>
      <c r="E11" s="316">
        <f>'2-δικαιώμ'!M11</f>
        <v>22.917021999999999</v>
      </c>
      <c r="F11" s="316">
        <f>'3-φύλλα2α'!F11</f>
        <v>5.86</v>
      </c>
      <c r="G11" s="316">
        <f>'4-πολλυπρ'!P11</f>
        <v>0</v>
      </c>
      <c r="H11" s="315">
        <f>'5-αντίγρ'!M11</f>
        <v>0</v>
      </c>
      <c r="I11" s="315">
        <f>'6-μεταγρ'!H11</f>
        <v>0</v>
      </c>
      <c r="J11" s="315">
        <f>'7-προςΔΟΥ'!E11</f>
        <v>0</v>
      </c>
      <c r="K11" s="315"/>
      <c r="L11" s="316">
        <f t="shared" si="4"/>
        <v>28.777021999999999</v>
      </c>
      <c r="M11" s="316"/>
      <c r="N11" s="318"/>
      <c r="O11" s="318">
        <f t="shared" si="5"/>
        <v>28.777021999999999</v>
      </c>
      <c r="P11" s="344"/>
      <c r="Q11" s="319"/>
      <c r="R11" s="319"/>
      <c r="S11" s="319"/>
      <c r="T11" s="319"/>
      <c r="U11" s="319"/>
      <c r="V11" s="319"/>
      <c r="W11" s="319"/>
      <c r="X11" s="319"/>
      <c r="Y11" s="319"/>
      <c r="Z11" s="71"/>
      <c r="AA11" s="71"/>
    </row>
    <row r="12" spans="1:27" s="5" customFormat="1" ht="12" thickBot="1">
      <c r="A12" s="393"/>
      <c r="B12" s="385"/>
      <c r="C12" s="388" t="s">
        <v>529</v>
      </c>
      <c r="D12" s="394">
        <v>777.77</v>
      </c>
      <c r="E12" s="390">
        <f>'2-δικαιώμ'!M12</f>
        <v>19.516953999999998</v>
      </c>
      <c r="F12" s="390">
        <f>'3-φύλλα2α'!F12</f>
        <v>5.86</v>
      </c>
      <c r="G12" s="390">
        <f>'4-πολλυπρ'!P12</f>
        <v>0</v>
      </c>
      <c r="H12" s="389">
        <f>'5-αντίγρ'!M12</f>
        <v>0</v>
      </c>
      <c r="I12" s="389">
        <f>'6-μεταγρ'!H12</f>
        <v>0</v>
      </c>
      <c r="J12" s="389">
        <f>'7-προςΔΟΥ'!E12</f>
        <v>0</v>
      </c>
      <c r="K12" s="389"/>
      <c r="L12" s="390">
        <f t="shared" si="4"/>
        <v>25.376953999999998</v>
      </c>
      <c r="M12" s="390"/>
      <c r="N12" s="460"/>
      <c r="O12" s="460">
        <f t="shared" si="5"/>
        <v>25.376953999999998</v>
      </c>
      <c r="P12" s="472"/>
      <c r="Q12" s="473"/>
      <c r="R12" s="473"/>
      <c r="S12" s="473"/>
      <c r="T12" s="473"/>
      <c r="U12" s="473"/>
      <c r="V12" s="473"/>
      <c r="W12" s="473"/>
      <c r="X12" s="473"/>
      <c r="Y12" s="473"/>
      <c r="Z12" s="459"/>
      <c r="AA12" s="459"/>
    </row>
    <row r="13" spans="1:27" s="5" customFormat="1">
      <c r="A13" s="391" t="s">
        <v>565</v>
      </c>
      <c r="B13" s="354">
        <v>37405</v>
      </c>
      <c r="C13" s="500" t="s">
        <v>542</v>
      </c>
      <c r="D13" s="392">
        <v>1893.21</v>
      </c>
      <c r="E13" s="317">
        <f>'2-δικαιώμ'!M13</f>
        <v>30.894441999999998</v>
      </c>
      <c r="F13" s="317">
        <f>'3-φύλλα2α'!F13</f>
        <v>8.7900000000000009</v>
      </c>
      <c r="G13" s="317">
        <f>'4-πολλυπρ'!P13</f>
        <v>0</v>
      </c>
      <c r="H13" s="324">
        <f>'5-αντίγρ'!M13</f>
        <v>22.997599999999998</v>
      </c>
      <c r="I13" s="324">
        <f>'6-μεταγρ'!H13</f>
        <v>6.46</v>
      </c>
      <c r="J13" s="324">
        <f>'7-προςΔΟΥ'!E13</f>
        <v>0</v>
      </c>
      <c r="K13" s="324"/>
      <c r="L13" s="317">
        <f t="shared" si="4"/>
        <v>69.142041999999989</v>
      </c>
      <c r="M13" s="317">
        <v>79.83</v>
      </c>
      <c r="N13" s="318">
        <f>M13-P13-3-'8-κ-15-17'!AF13-'14-βιβλΕσ'!L13</f>
        <v>54</v>
      </c>
      <c r="O13" s="318">
        <f t="shared" si="5"/>
        <v>15.142041999999989</v>
      </c>
      <c r="P13" s="346"/>
      <c r="Q13" s="470"/>
      <c r="R13" s="470"/>
      <c r="S13" s="470"/>
      <c r="T13" s="470"/>
      <c r="U13" s="470"/>
      <c r="V13" s="470"/>
      <c r="W13" s="470"/>
      <c r="X13" s="470"/>
      <c r="Y13" s="470"/>
      <c r="Z13" s="457"/>
      <c r="AA13" s="457"/>
    </row>
    <row r="14" spans="1:27" s="5" customFormat="1" ht="12" thickBot="1">
      <c r="A14" s="387"/>
      <c r="B14" s="385"/>
      <c r="C14" s="314" t="s">
        <v>568</v>
      </c>
      <c r="D14" s="394">
        <v>1111.1099999999999</v>
      </c>
      <c r="E14" s="390">
        <f>'2-δικαιώμ'!M14</f>
        <v>22.917021999999999</v>
      </c>
      <c r="F14" s="390">
        <f>'3-φύλλα2α'!F14</f>
        <v>8.7900000000000009</v>
      </c>
      <c r="G14" s="390">
        <f>'4-πολλυπρ'!P14</f>
        <v>0</v>
      </c>
      <c r="H14" s="389">
        <f>'5-αντίγρ'!M14</f>
        <v>0</v>
      </c>
      <c r="I14" s="389">
        <f>'6-μεταγρ'!H14</f>
        <v>0</v>
      </c>
      <c r="J14" s="389">
        <f>'7-προςΔΟΥ'!E14</f>
        <v>0</v>
      </c>
      <c r="K14" s="389"/>
      <c r="L14" s="390">
        <f t="shared" si="4"/>
        <v>31.707022000000002</v>
      </c>
      <c r="M14" s="390"/>
      <c r="N14" s="460"/>
      <c r="O14" s="460">
        <f t="shared" si="5"/>
        <v>31.707022000000002</v>
      </c>
      <c r="P14" s="472"/>
      <c r="Q14" s="473"/>
      <c r="R14" s="473"/>
      <c r="S14" s="473"/>
      <c r="T14" s="473"/>
      <c r="U14" s="473"/>
      <c r="V14" s="473"/>
      <c r="W14" s="473"/>
      <c r="X14" s="473"/>
      <c r="Y14" s="473"/>
      <c r="Z14" s="459"/>
      <c r="AA14" s="459"/>
    </row>
    <row r="15" spans="1:27" s="5" customFormat="1">
      <c r="A15" s="378" t="s">
        <v>566</v>
      </c>
      <c r="B15" s="354">
        <v>37405</v>
      </c>
      <c r="C15" s="383" t="s">
        <v>541</v>
      </c>
      <c r="D15" s="324">
        <v>45.9</v>
      </c>
      <c r="E15" s="317">
        <f>'2-δικαιώμ'!M15</f>
        <v>12.051880000000001</v>
      </c>
      <c r="F15" s="317">
        <f>'3-φύλλα2α'!F15</f>
        <v>8.7900000000000009</v>
      </c>
      <c r="G15" s="317">
        <f>'4-πολλυπρ'!P15</f>
        <v>0</v>
      </c>
      <c r="H15" s="324">
        <f>'5-αντίγρ'!M15</f>
        <v>22.997599999999998</v>
      </c>
      <c r="I15" s="324">
        <f>'6-μεταγρ'!H15</f>
        <v>6.46</v>
      </c>
      <c r="J15" s="324">
        <f>'7-προςΔΟΥ'!E15</f>
        <v>0</v>
      </c>
      <c r="K15" s="324"/>
      <c r="L15" s="317">
        <f t="shared" si="4"/>
        <v>50.299480000000003</v>
      </c>
      <c r="M15" s="317">
        <v>48.04</v>
      </c>
      <c r="N15" s="318">
        <f>M15-P15-3-'8-κ-15-17'!AF15-'14-βιβλΕσ'!L15</f>
        <v>40.21</v>
      </c>
      <c r="O15" s="318">
        <f t="shared" si="5"/>
        <v>10.089480000000002</v>
      </c>
      <c r="P15" s="346"/>
      <c r="Q15" s="470"/>
      <c r="R15" s="470"/>
      <c r="S15" s="470"/>
      <c r="T15" s="470"/>
      <c r="U15" s="471" t="s">
        <v>377</v>
      </c>
      <c r="V15" s="470"/>
      <c r="W15" s="470"/>
      <c r="X15" s="470"/>
      <c r="Y15" s="470"/>
      <c r="Z15" s="457"/>
      <c r="AA15" s="457"/>
    </row>
    <row r="16" spans="1:27" s="5" customFormat="1" ht="12" thickBot="1">
      <c r="A16" s="393"/>
      <c r="B16" s="385"/>
      <c r="C16" s="314" t="s">
        <v>568</v>
      </c>
      <c r="D16" s="394">
        <v>5.55</v>
      </c>
      <c r="E16" s="390">
        <f>'2-δικαιώμ'!M16</f>
        <v>11.640309999999999</v>
      </c>
      <c r="F16" s="390">
        <f>'3-φύλλα2α'!F16</f>
        <v>8.7900000000000009</v>
      </c>
      <c r="G16" s="390">
        <f>'4-πολλυπρ'!P16</f>
        <v>0</v>
      </c>
      <c r="H16" s="389">
        <f>'5-αντίγρ'!M16</f>
        <v>0</v>
      </c>
      <c r="I16" s="389">
        <f>'6-μεταγρ'!H16</f>
        <v>0</v>
      </c>
      <c r="J16" s="389">
        <f>'7-προςΔΟΥ'!E16</f>
        <v>0</v>
      </c>
      <c r="K16" s="389"/>
      <c r="L16" s="390">
        <f t="shared" si="4"/>
        <v>20.430309999999999</v>
      </c>
      <c r="M16" s="390"/>
      <c r="N16" s="460"/>
      <c r="O16" s="460">
        <f t="shared" si="5"/>
        <v>20.430309999999999</v>
      </c>
      <c r="P16" s="472"/>
      <c r="Q16" s="473"/>
      <c r="R16" s="473"/>
      <c r="S16" s="473"/>
      <c r="T16" s="473"/>
      <c r="U16" s="474" t="s">
        <v>377</v>
      </c>
      <c r="V16" s="473"/>
      <c r="W16" s="473"/>
      <c r="X16" s="473"/>
      <c r="Y16" s="473"/>
      <c r="Z16" s="459"/>
      <c r="AA16" s="459"/>
    </row>
    <row r="17" spans="1:27">
      <c r="A17" s="608" t="s">
        <v>47</v>
      </c>
      <c r="B17" s="609"/>
      <c r="C17" s="609"/>
      <c r="D17" s="609"/>
      <c r="E17" s="502">
        <f t="shared" ref="E17:O17" si="8">SUM(E3:E16)</f>
        <v>329.26065199999994</v>
      </c>
      <c r="F17" s="502">
        <f t="shared" si="8"/>
        <v>128.92000000000002</v>
      </c>
      <c r="G17" s="502">
        <f t="shared" si="8"/>
        <v>0</v>
      </c>
      <c r="H17" s="502">
        <f t="shared" si="8"/>
        <v>114.988</v>
      </c>
      <c r="I17" s="502">
        <f t="shared" si="8"/>
        <v>41.99</v>
      </c>
      <c r="J17" s="502">
        <f t="shared" si="8"/>
        <v>6.46</v>
      </c>
      <c r="K17" s="502">
        <f t="shared" si="8"/>
        <v>0</v>
      </c>
      <c r="L17" s="502">
        <f t="shared" si="8"/>
        <v>621.61865199999988</v>
      </c>
      <c r="M17" s="502">
        <f t="shared" si="8"/>
        <v>426.07</v>
      </c>
      <c r="N17" s="502">
        <f t="shared" si="8"/>
        <v>293.89999999999998</v>
      </c>
      <c r="O17" s="502">
        <f t="shared" si="8"/>
        <v>327.71865199999996</v>
      </c>
    </row>
    <row r="18" spans="1:27">
      <c r="C18" s="8"/>
    </row>
    <row r="19" spans="1:27">
      <c r="C19" s="8"/>
      <c r="P19" s="187" t="s">
        <v>97</v>
      </c>
      <c r="Q19" s="118"/>
      <c r="R19" s="118"/>
      <c r="S19" s="118"/>
      <c r="T19" s="126"/>
      <c r="U19" s="126"/>
      <c r="V19" s="126"/>
      <c r="W19" s="126"/>
      <c r="X19" s="126"/>
      <c r="Z19" s="118"/>
      <c r="AA19" s="118"/>
    </row>
    <row r="20" spans="1:27">
      <c r="C20" s="8"/>
      <c r="D20" s="7"/>
      <c r="K20" s="201" t="s">
        <v>481</v>
      </c>
      <c r="L20" s="7"/>
      <c r="M20" s="7"/>
      <c r="P20" s="7"/>
      <c r="Q20" s="108" t="s">
        <v>371</v>
      </c>
      <c r="R20" s="108"/>
      <c r="S20" s="108"/>
      <c r="T20" s="120"/>
      <c r="U20" s="126"/>
      <c r="V20" s="126"/>
      <c r="W20" s="126"/>
      <c r="X20" s="126"/>
      <c r="Z20" s="119"/>
      <c r="AA20" s="108"/>
    </row>
    <row r="21" spans="1:27">
      <c r="C21" s="8"/>
      <c r="D21" s="7"/>
      <c r="K21" s="145" t="s">
        <v>225</v>
      </c>
      <c r="L21" s="110"/>
      <c r="M21" s="110"/>
      <c r="P21" s="7"/>
      <c r="Q21" s="108"/>
      <c r="R21" s="108" t="s">
        <v>137</v>
      </c>
      <c r="S21" s="108"/>
      <c r="T21" s="126"/>
      <c r="U21" s="126"/>
      <c r="V21" s="126"/>
      <c r="W21" s="126"/>
      <c r="X21" s="126"/>
      <c r="Z21" s="108"/>
    </row>
    <row r="22" spans="1:27">
      <c r="C22" s="8"/>
      <c r="D22" s="7"/>
      <c r="K22" s="200" t="s">
        <v>226</v>
      </c>
      <c r="P22" s="7"/>
      <c r="S22" s="108" t="s">
        <v>370</v>
      </c>
      <c r="T22" s="88"/>
      <c r="U22" s="88"/>
      <c r="V22" s="88"/>
      <c r="W22" s="88"/>
      <c r="X22" s="88"/>
    </row>
    <row r="23" spans="1:27">
      <c r="C23" s="8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T23" s="108" t="s">
        <v>372</v>
      </c>
      <c r="U23" s="126"/>
      <c r="V23" s="126"/>
      <c r="W23" s="126"/>
      <c r="X23" s="126"/>
    </row>
    <row r="24" spans="1:27">
      <c r="C24" s="8"/>
      <c r="D24" s="366"/>
      <c r="P24" s="7"/>
      <c r="T24" s="88"/>
      <c r="U24" s="126" t="s">
        <v>373</v>
      </c>
      <c r="V24" s="126"/>
      <c r="W24" s="126"/>
      <c r="X24" s="126"/>
    </row>
    <row r="25" spans="1:27">
      <c r="C25" s="8"/>
      <c r="P25" s="7"/>
      <c r="T25" s="88"/>
      <c r="U25" s="88"/>
      <c r="V25" s="126" t="s">
        <v>374</v>
      </c>
      <c r="W25" s="88"/>
      <c r="X25" s="88"/>
    </row>
    <row r="26" spans="1:27">
      <c r="C26" s="8"/>
      <c r="F26" s="365"/>
      <c r="P26" s="7"/>
      <c r="T26" s="88"/>
      <c r="U26" s="88"/>
      <c r="V26" s="88"/>
      <c r="W26" s="202" t="s">
        <v>375</v>
      </c>
      <c r="X26" s="88"/>
    </row>
    <row r="27" spans="1:27">
      <c r="C27" s="8"/>
      <c r="U27" s="126"/>
      <c r="V27" s="126"/>
      <c r="W27" s="88"/>
      <c r="X27" s="89" t="s">
        <v>376</v>
      </c>
      <c r="Y27" s="126"/>
    </row>
    <row r="28" spans="1:27">
      <c r="C28" s="8"/>
      <c r="F28" s="366"/>
      <c r="P28" s="7"/>
      <c r="Q28" s="108"/>
      <c r="R28" s="108"/>
      <c r="S28" s="108"/>
      <c r="T28" s="126"/>
      <c r="U28" s="126"/>
      <c r="V28" s="126"/>
      <c r="W28" s="126"/>
      <c r="X28" s="126"/>
    </row>
    <row r="29" spans="1:27">
      <c r="C29" s="8"/>
      <c r="E29" s="210" t="s">
        <v>507</v>
      </c>
      <c r="F29" s="366"/>
      <c r="P29" s="2"/>
      <c r="Q29" s="2"/>
      <c r="R29" s="2"/>
      <c r="S29" s="2"/>
      <c r="U29" s="126"/>
      <c r="V29" s="126"/>
      <c r="W29" s="88"/>
      <c r="X29" s="89"/>
      <c r="Y29" s="126"/>
    </row>
    <row r="30" spans="1:27">
      <c r="C30" s="8"/>
      <c r="D30" s="598" t="s">
        <v>562</v>
      </c>
      <c r="E30" s="2">
        <v>76.53</v>
      </c>
      <c r="F30" s="7"/>
      <c r="G30" s="7"/>
      <c r="H30" s="7" t="s">
        <v>252</v>
      </c>
      <c r="I30" s="7" t="s">
        <v>520</v>
      </c>
      <c r="K30" s="409" t="s">
        <v>521</v>
      </c>
      <c r="L30" s="409"/>
      <c r="P30" s="2"/>
      <c r="Q30" s="2"/>
      <c r="R30" s="2"/>
      <c r="U30" s="88"/>
      <c r="V30" s="126"/>
      <c r="W30" s="126"/>
      <c r="X30" s="126"/>
      <c r="Y30" s="126"/>
    </row>
    <row r="31" spans="1:27">
      <c r="C31" s="8"/>
      <c r="D31" s="509"/>
      <c r="E31" s="509"/>
      <c r="F31" s="369" t="s">
        <v>317</v>
      </c>
      <c r="G31" s="2">
        <v>3</v>
      </c>
      <c r="I31" s="2">
        <v>3</v>
      </c>
      <c r="K31" s="2">
        <v>3</v>
      </c>
      <c r="L31" s="2">
        <v>3</v>
      </c>
      <c r="P31" s="2"/>
      <c r="Q31" s="2"/>
      <c r="R31" s="2"/>
      <c r="U31" s="88"/>
      <c r="V31" s="88"/>
      <c r="W31" s="202"/>
      <c r="X31" s="88"/>
      <c r="Y31" s="88"/>
    </row>
    <row r="32" spans="1:27">
      <c r="C32" s="8"/>
      <c r="D32" s="372"/>
      <c r="E32" s="372"/>
      <c r="F32" s="369" t="s">
        <v>522</v>
      </c>
      <c r="P32" s="2"/>
      <c r="Q32" s="2"/>
      <c r="R32" s="2"/>
      <c r="U32" s="88"/>
      <c r="V32" s="88"/>
      <c r="W32" s="88"/>
      <c r="X32" s="89"/>
      <c r="Y32" s="88"/>
    </row>
    <row r="33" spans="3:20">
      <c r="C33" s="8"/>
      <c r="D33" s="279"/>
      <c r="F33" s="369" t="s">
        <v>523</v>
      </c>
      <c r="G33" s="461"/>
      <c r="I33" s="2">
        <v>2.93</v>
      </c>
      <c r="K33" s="2">
        <v>2.93</v>
      </c>
      <c r="L33" s="2">
        <v>2.93</v>
      </c>
      <c r="P33" s="2"/>
      <c r="Q33" s="2"/>
      <c r="R33" s="2"/>
    </row>
    <row r="34" spans="3:20">
      <c r="C34" s="8"/>
      <c r="D34" s="279"/>
      <c r="F34" s="369">
        <v>3600</v>
      </c>
      <c r="G34" s="2">
        <v>10.56</v>
      </c>
      <c r="I34" s="2">
        <v>10.56</v>
      </c>
      <c r="K34" s="2">
        <v>10.56</v>
      </c>
      <c r="L34" s="2">
        <v>10.56</v>
      </c>
      <c r="P34" s="2"/>
      <c r="Q34" s="2"/>
      <c r="R34" s="2"/>
    </row>
    <row r="35" spans="3:20">
      <c r="C35" s="8"/>
      <c r="D35" s="279"/>
      <c r="F35" s="369" t="s">
        <v>369</v>
      </c>
      <c r="G35" s="2">
        <v>20.72</v>
      </c>
      <c r="H35" s="2">
        <v>5.01</v>
      </c>
      <c r="I35" s="2">
        <v>20.72</v>
      </c>
      <c r="K35" s="2">
        <v>20.72</v>
      </c>
      <c r="L35" s="2">
        <v>6.66</v>
      </c>
      <c r="P35" s="2"/>
      <c r="Q35" s="2"/>
      <c r="R35" s="2"/>
    </row>
    <row r="36" spans="3:20">
      <c r="C36" s="8"/>
      <c r="D36" s="279"/>
      <c r="F36" s="369" t="s">
        <v>524</v>
      </c>
      <c r="G36" s="461"/>
      <c r="I36" s="2">
        <v>8.7899999999999991</v>
      </c>
      <c r="K36" s="2">
        <v>8.7899999999999991</v>
      </c>
      <c r="L36" s="2">
        <v>8.7899999999999991</v>
      </c>
      <c r="P36" s="2"/>
      <c r="Q36" s="2"/>
      <c r="R36" s="2"/>
    </row>
    <row r="37" spans="3:20">
      <c r="C37" s="8"/>
      <c r="D37" s="279"/>
      <c r="F37" s="370" t="s">
        <v>92</v>
      </c>
      <c r="G37" s="2">
        <v>25.84</v>
      </c>
      <c r="H37" s="2">
        <v>2.84</v>
      </c>
      <c r="I37" s="2">
        <v>25.84</v>
      </c>
      <c r="K37" s="2">
        <v>25.84</v>
      </c>
      <c r="P37" s="2"/>
      <c r="Q37" s="2"/>
      <c r="R37" s="2"/>
    </row>
    <row r="38" spans="3:20">
      <c r="C38" s="8"/>
      <c r="D38" s="279"/>
      <c r="F38" s="370" t="s">
        <v>365</v>
      </c>
      <c r="G38" s="2">
        <v>13.3</v>
      </c>
      <c r="I38" s="2">
        <v>13.3</v>
      </c>
      <c r="K38" s="2">
        <v>13.3</v>
      </c>
      <c r="L38" s="2">
        <v>4.3</v>
      </c>
      <c r="P38" s="2"/>
      <c r="Q38" s="2"/>
      <c r="R38" s="2"/>
    </row>
    <row r="39" spans="3:20">
      <c r="C39" s="8"/>
      <c r="D39" s="279"/>
      <c r="F39" s="370" t="s">
        <v>93</v>
      </c>
      <c r="P39" s="2"/>
      <c r="Q39" s="2"/>
      <c r="R39" s="2"/>
    </row>
    <row r="40" spans="3:20">
      <c r="C40" s="8"/>
      <c r="D40" s="279"/>
      <c r="F40" s="370" t="s">
        <v>516</v>
      </c>
      <c r="G40" s="2">
        <v>3.11</v>
      </c>
      <c r="P40" s="2"/>
      <c r="Q40" s="2"/>
      <c r="R40" s="2"/>
    </row>
    <row r="41" spans="3:20">
      <c r="C41" s="8"/>
      <c r="F41" s="370"/>
      <c r="G41" s="159">
        <f>SUM(G31:G40)</f>
        <v>76.53</v>
      </c>
      <c r="H41" s="159">
        <f t="shared" ref="H41" si="9">SUM(H31:H40)</f>
        <v>7.85</v>
      </c>
      <c r="I41" s="159">
        <f t="shared" ref="I41" si="10">SUM(I31:I40)</f>
        <v>85.14</v>
      </c>
      <c r="J41" s="159"/>
      <c r="K41" s="371">
        <f t="shared" ref="K41:L41" si="11">SUM(K31:K40)</f>
        <v>85.14</v>
      </c>
      <c r="L41" s="371">
        <f t="shared" si="11"/>
        <v>36.24</v>
      </c>
      <c r="M41" s="190">
        <f>SUM(K41:L41)</f>
        <v>121.38</v>
      </c>
      <c r="P41" s="2"/>
      <c r="Q41" s="2"/>
      <c r="R41" s="2"/>
    </row>
    <row r="42" spans="3:20">
      <c r="C42" s="8"/>
      <c r="P42" s="2"/>
      <c r="Q42" s="2"/>
      <c r="R42" s="2"/>
    </row>
    <row r="43" spans="3:20">
      <c r="C43" s="8"/>
      <c r="D43" s="366"/>
      <c r="E43" s="7"/>
      <c r="F43" s="7"/>
      <c r="G43" s="7"/>
      <c r="H43" s="7" t="s">
        <v>252</v>
      </c>
      <c r="I43" s="7" t="s">
        <v>520</v>
      </c>
      <c r="K43" s="409" t="s">
        <v>521</v>
      </c>
      <c r="L43" s="409"/>
      <c r="M43" s="409"/>
      <c r="N43" s="409"/>
      <c r="O43" s="409"/>
      <c r="P43" s="2"/>
      <c r="Q43" s="2"/>
      <c r="T43" s="2"/>
    </row>
    <row r="44" spans="3:20">
      <c r="C44" s="475" t="s">
        <v>569</v>
      </c>
      <c r="D44" s="598" t="s">
        <v>563</v>
      </c>
      <c r="E44" s="2">
        <v>124.36</v>
      </c>
      <c r="F44" s="369" t="s">
        <v>317</v>
      </c>
      <c r="G44" s="2">
        <v>3</v>
      </c>
      <c r="I44" s="2">
        <v>3</v>
      </c>
      <c r="K44" s="2">
        <v>3</v>
      </c>
      <c r="L44" s="2">
        <v>3</v>
      </c>
      <c r="M44" s="2">
        <v>3</v>
      </c>
      <c r="N44" s="2">
        <v>3</v>
      </c>
      <c r="O44" s="2">
        <v>3</v>
      </c>
      <c r="P44" s="2"/>
      <c r="Q44" s="2"/>
      <c r="T44" s="2"/>
    </row>
    <row r="45" spans="3:20">
      <c r="C45" s="476" t="s">
        <v>570</v>
      </c>
      <c r="D45" s="598"/>
      <c r="E45" s="7"/>
      <c r="F45" s="369" t="s">
        <v>522</v>
      </c>
      <c r="P45" s="2"/>
      <c r="T45" s="2"/>
    </row>
    <row r="46" spans="3:20">
      <c r="C46" s="476" t="s">
        <v>571</v>
      </c>
      <c r="D46" s="410"/>
      <c r="E46" s="7"/>
      <c r="F46" s="369" t="s">
        <v>523</v>
      </c>
      <c r="G46" s="2">
        <v>2.93</v>
      </c>
      <c r="I46" s="2">
        <v>2.93</v>
      </c>
      <c r="K46" s="2">
        <v>2.93</v>
      </c>
      <c r="L46" s="2">
        <v>2.93</v>
      </c>
      <c r="M46" s="2">
        <v>2.93</v>
      </c>
      <c r="N46" s="2">
        <v>2.93</v>
      </c>
      <c r="O46" s="2">
        <v>2.93</v>
      </c>
      <c r="P46" s="2"/>
      <c r="T46" s="2"/>
    </row>
    <row r="47" spans="3:20">
      <c r="C47" s="476" t="s">
        <v>572</v>
      </c>
      <c r="D47" s="369"/>
      <c r="E47" s="7"/>
      <c r="F47" s="369">
        <v>3600</v>
      </c>
      <c r="G47" s="2">
        <v>10.56</v>
      </c>
      <c r="I47" s="2">
        <v>10.56</v>
      </c>
      <c r="K47" s="2">
        <v>10.56</v>
      </c>
      <c r="L47" s="2">
        <v>10.56</v>
      </c>
      <c r="M47" s="2">
        <v>10.56</v>
      </c>
      <c r="N47" s="2">
        <v>10.56</v>
      </c>
      <c r="O47" s="2">
        <v>10.56</v>
      </c>
      <c r="P47" s="2"/>
      <c r="T47" s="2"/>
    </row>
    <row r="48" spans="3:20">
      <c r="C48" s="476" t="s">
        <v>573</v>
      </c>
      <c r="D48" s="369"/>
      <c r="E48" s="7"/>
      <c r="F48" s="369" t="s">
        <v>369</v>
      </c>
      <c r="G48" s="2">
        <v>45.85</v>
      </c>
      <c r="H48" s="2">
        <v>8.7799999999999994</v>
      </c>
      <c r="I48" s="2">
        <v>45.85</v>
      </c>
      <c r="K48" s="2">
        <v>45.85</v>
      </c>
      <c r="L48" s="2">
        <v>6.67</v>
      </c>
      <c r="M48" s="2">
        <v>6.67</v>
      </c>
      <c r="N48" s="2">
        <v>6.67</v>
      </c>
      <c r="O48" s="2">
        <v>9.33</v>
      </c>
      <c r="P48" s="2"/>
    </row>
    <row r="49" spans="3:17">
      <c r="C49" s="86"/>
      <c r="D49" s="599"/>
      <c r="E49" s="7"/>
      <c r="F49" s="369" t="s">
        <v>524</v>
      </c>
      <c r="G49" s="461"/>
      <c r="I49" s="2">
        <v>11.72</v>
      </c>
      <c r="K49" s="2">
        <v>11.72</v>
      </c>
      <c r="L49" s="2">
        <v>11.72</v>
      </c>
      <c r="M49" s="2">
        <v>11.72</v>
      </c>
      <c r="N49" s="2">
        <v>11.72</v>
      </c>
      <c r="O49" s="2">
        <v>11.72</v>
      </c>
      <c r="P49" s="2"/>
    </row>
    <row r="50" spans="3:17">
      <c r="C50" s="86"/>
      <c r="D50" s="599"/>
      <c r="F50" s="370" t="s">
        <v>92</v>
      </c>
      <c r="G50" s="2">
        <v>32.299999999999997</v>
      </c>
      <c r="H50" s="2">
        <v>3.55</v>
      </c>
      <c r="I50" s="2">
        <v>32.299999999999997</v>
      </c>
      <c r="K50" s="2">
        <v>32.299999999999997</v>
      </c>
      <c r="P50" s="2"/>
    </row>
    <row r="51" spans="3:17">
      <c r="C51" s="475"/>
      <c r="D51" s="598"/>
      <c r="F51" s="370" t="s">
        <v>365</v>
      </c>
      <c r="G51" s="2">
        <v>29.61</v>
      </c>
      <c r="I51" s="2">
        <v>29.61</v>
      </c>
      <c r="K51" s="2">
        <v>29.61</v>
      </c>
      <c r="L51" s="2">
        <v>4.3099999999999996</v>
      </c>
      <c r="M51" s="2">
        <v>4.3099999999999996</v>
      </c>
      <c r="N51" s="2">
        <v>4.3099999999999996</v>
      </c>
      <c r="O51" s="2">
        <v>6.03</v>
      </c>
      <c r="P51" s="2"/>
    </row>
    <row r="52" spans="3:17">
      <c r="C52" s="476"/>
      <c r="D52" s="598"/>
      <c r="F52" s="370" t="s">
        <v>516</v>
      </c>
      <c r="G52" s="2">
        <v>0.11</v>
      </c>
      <c r="P52" s="2"/>
    </row>
    <row r="53" spans="3:17">
      <c r="C53" s="8"/>
      <c r="D53" s="600"/>
      <c r="F53" s="370"/>
      <c r="G53" s="159">
        <f>SUM(G44:G52)</f>
        <v>124.36</v>
      </c>
      <c r="H53" s="159">
        <f>SUM(H44:H52)</f>
        <v>12.329999999999998</v>
      </c>
      <c r="I53" s="159">
        <f>SUM(I44:I52)</f>
        <v>135.97</v>
      </c>
      <c r="J53" s="159"/>
      <c r="K53" s="161">
        <f>SUM(K44:K52)</f>
        <v>135.97</v>
      </c>
      <c r="L53" s="161">
        <f t="shared" ref="L53:M53" si="12">SUM(L44:L52)</f>
        <v>39.190000000000005</v>
      </c>
      <c r="M53" s="161">
        <f t="shared" si="12"/>
        <v>39.190000000000005</v>
      </c>
      <c r="N53" s="161">
        <f t="shared" ref="N53" si="13">SUM(N44:N52)</f>
        <v>39.190000000000005</v>
      </c>
      <c r="O53" s="161">
        <f t="shared" ref="O53" si="14">SUM(O44:O52)</f>
        <v>43.57</v>
      </c>
      <c r="P53" s="411">
        <f>SUM(K53:O53)</f>
        <v>297.11</v>
      </c>
    </row>
    <row r="54" spans="3:17">
      <c r="C54" s="8"/>
      <c r="D54" s="370"/>
    </row>
    <row r="55" spans="3:17">
      <c r="C55" s="8"/>
      <c r="D55" s="370"/>
    </row>
    <row r="56" spans="3:17">
      <c r="C56" s="8"/>
      <c r="D56" s="598"/>
      <c r="E56" s="7"/>
      <c r="F56" s="7"/>
      <c r="G56" s="7"/>
      <c r="H56" s="7" t="s">
        <v>252</v>
      </c>
      <c r="I56" s="7" t="s">
        <v>520</v>
      </c>
      <c r="K56" s="409" t="s">
        <v>521</v>
      </c>
      <c r="L56" s="409"/>
      <c r="M56" s="409"/>
      <c r="O56" s="3"/>
    </row>
    <row r="57" spans="3:17">
      <c r="C57" s="475" t="s">
        <v>574</v>
      </c>
      <c r="D57" s="598" t="s">
        <v>564</v>
      </c>
      <c r="E57" s="2">
        <v>97.31</v>
      </c>
      <c r="F57" s="369" t="s">
        <v>317</v>
      </c>
      <c r="G57" s="2">
        <v>3</v>
      </c>
      <c r="I57" s="2">
        <v>0.5</v>
      </c>
      <c r="K57" s="2">
        <v>3</v>
      </c>
      <c r="L57" s="2">
        <v>3</v>
      </c>
      <c r="M57" s="2">
        <v>3</v>
      </c>
      <c r="O57" s="3"/>
      <c r="P57" s="2"/>
      <c r="Q57" s="2"/>
    </row>
    <row r="58" spans="3:17">
      <c r="C58" s="476" t="s">
        <v>575</v>
      </c>
      <c r="D58" s="598"/>
      <c r="E58" s="7"/>
      <c r="F58" s="369" t="s">
        <v>522</v>
      </c>
      <c r="O58" s="3"/>
      <c r="P58" s="2"/>
      <c r="Q58" s="2"/>
    </row>
    <row r="59" spans="3:17">
      <c r="C59" s="475"/>
      <c r="D59" s="410"/>
      <c r="E59" s="7"/>
      <c r="F59" s="369" t="s">
        <v>523</v>
      </c>
      <c r="G59" s="2">
        <v>2.93</v>
      </c>
      <c r="I59" s="2">
        <v>2.93</v>
      </c>
      <c r="K59" s="2">
        <v>2.93</v>
      </c>
      <c r="L59" s="2">
        <v>2.93</v>
      </c>
      <c r="M59" s="2">
        <v>2.93</v>
      </c>
      <c r="O59" s="3"/>
      <c r="P59" s="2"/>
      <c r="Q59" s="2"/>
    </row>
    <row r="60" spans="3:17">
      <c r="C60" s="8"/>
      <c r="D60" s="369"/>
      <c r="E60" s="7"/>
      <c r="F60" s="369">
        <v>3600</v>
      </c>
      <c r="G60" s="2">
        <v>10.56</v>
      </c>
      <c r="I60" s="2">
        <v>10.56</v>
      </c>
      <c r="K60" s="2">
        <v>10.56</v>
      </c>
      <c r="L60" s="2">
        <v>10.56</v>
      </c>
      <c r="M60" s="2">
        <v>10.56</v>
      </c>
      <c r="O60" s="3"/>
    </row>
    <row r="61" spans="3:17">
      <c r="C61" s="8"/>
      <c r="D61" s="369"/>
      <c r="E61" s="7"/>
      <c r="F61" s="369" t="s">
        <v>369</v>
      </c>
      <c r="G61" s="2">
        <v>27.67</v>
      </c>
      <c r="H61" s="2">
        <v>6.09</v>
      </c>
      <c r="I61" s="2">
        <v>28</v>
      </c>
      <c r="K61" s="2">
        <v>28</v>
      </c>
      <c r="L61" s="2">
        <v>13.33</v>
      </c>
      <c r="M61" s="2">
        <v>6.66</v>
      </c>
      <c r="O61" s="3"/>
    </row>
    <row r="62" spans="3:17">
      <c r="C62" s="8"/>
      <c r="D62" s="369"/>
      <c r="E62" s="7"/>
      <c r="F62" s="369" t="s">
        <v>524</v>
      </c>
      <c r="G62" s="2">
        <v>5.86</v>
      </c>
      <c r="I62" s="2">
        <v>5.86</v>
      </c>
      <c r="K62" s="2">
        <v>5.86</v>
      </c>
      <c r="L62" s="2">
        <v>5.86</v>
      </c>
      <c r="M62" s="2">
        <v>5.86</v>
      </c>
      <c r="O62" s="3"/>
    </row>
    <row r="63" spans="3:17">
      <c r="C63" s="8"/>
      <c r="D63" s="369"/>
      <c r="F63" s="370" t="s">
        <v>92</v>
      </c>
      <c r="G63" s="2">
        <v>17.25</v>
      </c>
      <c r="H63" s="2">
        <v>2.13</v>
      </c>
      <c r="I63" s="2">
        <v>17.25</v>
      </c>
      <c r="K63" s="2">
        <v>17.25</v>
      </c>
      <c r="O63" s="3"/>
    </row>
    <row r="64" spans="3:17">
      <c r="C64" s="8"/>
      <c r="D64" s="369"/>
      <c r="F64" s="370" t="s">
        <v>365</v>
      </c>
      <c r="G64" s="2">
        <v>18.079999999999998</v>
      </c>
      <c r="I64" s="2">
        <v>18.079999999999998</v>
      </c>
      <c r="K64" s="2">
        <v>18.079999999999998</v>
      </c>
      <c r="L64" s="2">
        <v>8.61</v>
      </c>
      <c r="M64" s="2">
        <v>4.3</v>
      </c>
      <c r="O64" s="3"/>
    </row>
    <row r="65" spans="1:15">
      <c r="C65" s="8"/>
      <c r="D65" s="600"/>
      <c r="F65" s="370" t="s">
        <v>516</v>
      </c>
      <c r="G65" s="2">
        <v>11.96</v>
      </c>
      <c r="O65" s="3"/>
    </row>
    <row r="66" spans="1:15">
      <c r="C66" s="8"/>
      <c r="D66" s="600"/>
      <c r="F66" s="370"/>
      <c r="G66" s="159">
        <f>SUM(G57:G65)</f>
        <v>97.31</v>
      </c>
      <c r="H66" s="159">
        <f>SUM(H57:H65)</f>
        <v>8.2199999999999989</v>
      </c>
      <c r="I66" s="159">
        <f>SUM(I57:I65)</f>
        <v>83.179999999999993</v>
      </c>
      <c r="J66" s="159"/>
      <c r="K66" s="161">
        <f>SUM(K57:K65)</f>
        <v>85.679999999999993</v>
      </c>
      <c r="L66" s="161">
        <f t="shared" ref="L66:M66" si="15">SUM(L57:L65)</f>
        <v>44.29</v>
      </c>
      <c r="M66" s="161">
        <f t="shared" si="15"/>
        <v>33.31</v>
      </c>
      <c r="N66" s="411">
        <f>SUM(K66:M66)</f>
        <v>163.28</v>
      </c>
      <c r="O66" s="3"/>
    </row>
    <row r="67" spans="1:15">
      <c r="C67" s="8"/>
      <c r="D67" s="370"/>
    </row>
    <row r="68" spans="1:15">
      <c r="C68" s="475"/>
      <c r="D68" s="598" t="s">
        <v>565</v>
      </c>
      <c r="E68" s="2">
        <v>79.83</v>
      </c>
      <c r="F68" s="7"/>
      <c r="G68" s="7"/>
      <c r="H68" s="7" t="s">
        <v>252</v>
      </c>
      <c r="I68" s="7" t="s">
        <v>520</v>
      </c>
      <c r="K68" s="618" t="s">
        <v>521</v>
      </c>
      <c r="L68" s="618"/>
    </row>
    <row r="69" spans="1:15">
      <c r="C69" s="8"/>
      <c r="D69" s="601"/>
      <c r="E69" s="509"/>
      <c r="F69" s="369" t="s">
        <v>317</v>
      </c>
      <c r="G69" s="2">
        <v>3</v>
      </c>
      <c r="I69" s="2">
        <v>3</v>
      </c>
      <c r="K69" s="2">
        <v>3</v>
      </c>
      <c r="L69" s="2">
        <v>3</v>
      </c>
    </row>
    <row r="70" spans="1:15">
      <c r="C70" s="8"/>
      <c r="D70" s="598"/>
      <c r="E70" s="372"/>
      <c r="F70" s="369" t="s">
        <v>522</v>
      </c>
    </row>
    <row r="71" spans="1:15">
      <c r="C71" s="8"/>
      <c r="D71" s="600"/>
      <c r="F71" s="369" t="s">
        <v>523</v>
      </c>
      <c r="G71" s="2">
        <v>2.93</v>
      </c>
      <c r="I71" s="2">
        <v>2.93</v>
      </c>
      <c r="K71" s="2">
        <v>2.93</v>
      </c>
      <c r="L71" s="2">
        <v>2.93</v>
      </c>
    </row>
    <row r="72" spans="1:15">
      <c r="C72" s="8"/>
      <c r="D72" s="600"/>
      <c r="F72" s="369">
        <v>3600</v>
      </c>
      <c r="G72" s="2">
        <v>10.56</v>
      </c>
      <c r="I72" s="2">
        <v>10.56</v>
      </c>
      <c r="K72" s="2">
        <v>10.56</v>
      </c>
      <c r="L72" s="2">
        <v>10.56</v>
      </c>
    </row>
    <row r="73" spans="1:15">
      <c r="C73" s="8"/>
      <c r="D73" s="600"/>
      <c r="F73" s="369" t="s">
        <v>369</v>
      </c>
      <c r="G73" s="2">
        <v>22.72</v>
      </c>
      <c r="H73" s="2">
        <v>5.31</v>
      </c>
      <c r="I73" s="2">
        <v>22.72</v>
      </c>
      <c r="K73" s="2">
        <v>22.72</v>
      </c>
      <c r="L73" s="2">
        <v>13.33</v>
      </c>
    </row>
    <row r="74" spans="1:15">
      <c r="C74" s="8"/>
      <c r="D74" s="600"/>
      <c r="F74" s="369" t="s">
        <v>524</v>
      </c>
      <c r="G74" s="461"/>
      <c r="I74" s="2">
        <v>8.7899999999999991</v>
      </c>
      <c r="K74" s="2">
        <v>8.7899999999999991</v>
      </c>
      <c r="L74" s="2">
        <v>8.7899999999999991</v>
      </c>
    </row>
    <row r="75" spans="1:15">
      <c r="C75" s="8"/>
      <c r="D75" s="600"/>
      <c r="F75" s="370" t="s">
        <v>92</v>
      </c>
      <c r="G75" s="2">
        <v>25.84</v>
      </c>
      <c r="H75" s="2">
        <v>2.84</v>
      </c>
      <c r="I75" s="2">
        <v>25.84</v>
      </c>
      <c r="K75" s="2">
        <v>25.84</v>
      </c>
    </row>
    <row r="76" spans="1:15">
      <c r="C76" s="8"/>
      <c r="D76" s="600"/>
      <c r="F76" s="370" t="s">
        <v>365</v>
      </c>
      <c r="G76" s="2">
        <v>14.67</v>
      </c>
      <c r="I76" s="2">
        <v>14.67</v>
      </c>
      <c r="K76" s="2">
        <v>14.67</v>
      </c>
      <c r="L76" s="2">
        <v>8.61</v>
      </c>
    </row>
    <row r="77" spans="1:15">
      <c r="B77" s="374"/>
      <c r="C77" s="8"/>
      <c r="D77" s="600"/>
      <c r="F77" s="370" t="s">
        <v>93</v>
      </c>
    </row>
    <row r="78" spans="1:15">
      <c r="A78" s="56"/>
      <c r="B78" s="374"/>
      <c r="C78" s="8"/>
      <c r="D78" s="600"/>
      <c r="F78" s="370" t="s">
        <v>516</v>
      </c>
      <c r="G78" s="2">
        <v>0.11</v>
      </c>
    </row>
    <row r="79" spans="1:15">
      <c r="A79" s="56"/>
      <c r="B79" s="374"/>
      <c r="C79" s="8"/>
      <c r="D79" s="370"/>
      <c r="F79" s="370"/>
      <c r="G79" s="159">
        <f>SUM(G69:G78)</f>
        <v>79.83</v>
      </c>
      <c r="H79" s="159">
        <f t="shared" ref="H79:I79" si="16">SUM(H69:H78)</f>
        <v>8.1499999999999986</v>
      </c>
      <c r="I79" s="159">
        <f t="shared" si="16"/>
        <v>88.51</v>
      </c>
      <c r="J79" s="159"/>
      <c r="K79" s="371">
        <f t="shared" ref="K79:L79" si="17">SUM(K69:K78)</f>
        <v>88.51</v>
      </c>
      <c r="L79" s="371">
        <f t="shared" si="17"/>
        <v>47.22</v>
      </c>
      <c r="M79" s="190">
        <f>SUM(K79:L79)</f>
        <v>135.73000000000002</v>
      </c>
    </row>
    <row r="80" spans="1:15">
      <c r="A80" s="56"/>
      <c r="B80" s="374"/>
      <c r="C80" s="375"/>
      <c r="D80" s="370"/>
    </row>
    <row r="81" spans="1:13">
      <c r="A81" s="56"/>
      <c r="B81" s="374"/>
      <c r="C81" s="375"/>
      <c r="D81" s="370"/>
    </row>
    <row r="82" spans="1:13">
      <c r="A82" s="56"/>
      <c r="B82" s="374"/>
      <c r="C82" s="375"/>
      <c r="D82" s="370"/>
    </row>
    <row r="83" spans="1:13">
      <c r="A83" s="56"/>
      <c r="B83" s="374"/>
      <c r="C83" s="475"/>
      <c r="D83" s="598" t="s">
        <v>566</v>
      </c>
      <c r="E83" s="2">
        <v>48.04</v>
      </c>
      <c r="F83" s="7"/>
      <c r="G83" s="7"/>
      <c r="H83" s="7" t="s">
        <v>252</v>
      </c>
      <c r="I83" s="7" t="s">
        <v>520</v>
      </c>
      <c r="K83" s="618" t="s">
        <v>521</v>
      </c>
      <c r="L83" s="618"/>
    </row>
    <row r="84" spans="1:13">
      <c r="A84" s="56"/>
      <c r="B84" s="374"/>
      <c r="C84" s="5"/>
      <c r="D84" s="509"/>
      <c r="E84" s="509"/>
      <c r="F84" s="369" t="s">
        <v>317</v>
      </c>
      <c r="G84" s="2">
        <v>3</v>
      </c>
      <c r="I84" s="2">
        <v>3</v>
      </c>
      <c r="K84" s="2">
        <v>3</v>
      </c>
      <c r="L84" s="2">
        <v>3</v>
      </c>
    </row>
    <row r="85" spans="1:13">
      <c r="A85" s="56"/>
      <c r="B85" s="374"/>
      <c r="C85" s="375"/>
      <c r="D85" s="372"/>
      <c r="E85" s="372"/>
      <c r="F85" s="369" t="s">
        <v>522</v>
      </c>
    </row>
    <row r="86" spans="1:13">
      <c r="A86" s="56"/>
      <c r="B86" s="374"/>
      <c r="C86" s="5"/>
      <c r="D86" s="279"/>
      <c r="F86" s="369" t="s">
        <v>523</v>
      </c>
      <c r="G86" s="2">
        <v>2.93</v>
      </c>
      <c r="I86" s="2">
        <v>2.93</v>
      </c>
      <c r="K86" s="2">
        <v>2.93</v>
      </c>
      <c r="L86" s="2">
        <v>2.93</v>
      </c>
    </row>
    <row r="87" spans="1:13">
      <c r="A87" s="56"/>
      <c r="B87" s="374"/>
      <c r="C87" s="375"/>
      <c r="D87" s="279"/>
      <c r="F87" s="369">
        <v>3600</v>
      </c>
      <c r="G87" s="2">
        <v>10.56</v>
      </c>
      <c r="I87" s="2">
        <v>10.56</v>
      </c>
      <c r="K87" s="2">
        <v>10.56</v>
      </c>
      <c r="L87" s="2">
        <v>10.56</v>
      </c>
    </row>
    <row r="88" spans="1:13">
      <c r="A88" s="56"/>
      <c r="B88" s="374"/>
      <c r="C88" s="375"/>
      <c r="D88" s="279"/>
      <c r="F88" s="369" t="s">
        <v>369</v>
      </c>
      <c r="G88" s="2">
        <v>0.55000000000000004</v>
      </c>
      <c r="H88" s="2">
        <v>1.99</v>
      </c>
      <c r="I88" s="2">
        <v>0.55000000000000004</v>
      </c>
      <c r="K88" s="2">
        <v>0.55000000000000004</v>
      </c>
      <c r="L88" s="2">
        <v>7.0000000000000007E-2</v>
      </c>
    </row>
    <row r="89" spans="1:13">
      <c r="D89" s="279"/>
      <c r="F89" s="369" t="s">
        <v>524</v>
      </c>
      <c r="G89" s="461"/>
      <c r="I89" s="2">
        <v>8.7899999999999991</v>
      </c>
      <c r="K89" s="2">
        <v>8.7899999999999991</v>
      </c>
      <c r="L89" s="2">
        <v>8.7899999999999991</v>
      </c>
    </row>
    <row r="90" spans="1:13">
      <c r="D90" s="279"/>
      <c r="F90" s="370" t="s">
        <v>92</v>
      </c>
      <c r="G90" s="2">
        <v>25.84</v>
      </c>
      <c r="H90" s="2">
        <v>2.84</v>
      </c>
      <c r="I90" s="2">
        <v>25.84</v>
      </c>
      <c r="K90" s="2">
        <v>25.84</v>
      </c>
    </row>
    <row r="91" spans="1:13">
      <c r="D91" s="279"/>
      <c r="F91" s="370" t="s">
        <v>365</v>
      </c>
      <c r="L91" s="2">
        <v>0.04</v>
      </c>
    </row>
    <row r="92" spans="1:13">
      <c r="D92" s="279"/>
      <c r="F92" s="370" t="s">
        <v>93</v>
      </c>
    </row>
    <row r="93" spans="1:13">
      <c r="D93" s="279"/>
      <c r="F93" s="370" t="s">
        <v>516</v>
      </c>
      <c r="G93" s="2">
        <v>5.16</v>
      </c>
    </row>
    <row r="94" spans="1:13">
      <c r="F94" s="370"/>
      <c r="G94" s="159">
        <f>SUM(G84:G93)</f>
        <v>48.040000000000006</v>
      </c>
      <c r="H94" s="159">
        <f t="shared" ref="H94:I94" si="18">SUM(H84:H93)</f>
        <v>4.83</v>
      </c>
      <c r="I94" s="159">
        <f t="shared" si="18"/>
        <v>51.67</v>
      </c>
      <c r="J94" s="159"/>
      <c r="K94" s="371">
        <f t="shared" ref="K94:L94" si="19">SUM(K84:K93)</f>
        <v>51.67</v>
      </c>
      <c r="L94" s="371">
        <f t="shared" si="19"/>
        <v>25.39</v>
      </c>
      <c r="M94" s="190">
        <f>SUM(K94:L94)</f>
        <v>77.06</v>
      </c>
    </row>
    <row r="95" spans="1:13">
      <c r="G95" s="2">
        <f>E83-G94</f>
        <v>0</v>
      </c>
    </row>
  </sheetData>
  <mergeCells count="11">
    <mergeCell ref="K68:L68"/>
    <mergeCell ref="K83:L83"/>
    <mergeCell ref="N1:O1"/>
    <mergeCell ref="L1:M1"/>
    <mergeCell ref="P1:AA1"/>
    <mergeCell ref="E1:K1"/>
    <mergeCell ref="A17:D17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3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8.140625" style="3" bestFit="1" customWidth="1"/>
    <col min="2" max="2" width="59.71093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66" t="s">
        <v>19</v>
      </c>
      <c r="B1" s="768" t="s">
        <v>350</v>
      </c>
      <c r="C1" s="768" t="s">
        <v>84</v>
      </c>
      <c r="D1" s="770" t="s">
        <v>351</v>
      </c>
      <c r="E1" s="771"/>
      <c r="F1" s="771"/>
      <c r="G1" s="772" t="s">
        <v>321</v>
      </c>
      <c r="H1" s="773"/>
      <c r="I1" s="762" t="s">
        <v>322</v>
      </c>
      <c r="J1" s="762"/>
      <c r="K1" s="244"/>
      <c r="L1" s="245"/>
      <c r="M1" s="763" t="s">
        <v>352</v>
      </c>
      <c r="N1" s="763"/>
      <c r="O1" s="763"/>
      <c r="P1" s="245"/>
      <c r="Q1" s="763" t="s">
        <v>353</v>
      </c>
      <c r="R1" s="763"/>
      <c r="S1" s="763"/>
      <c r="T1" s="763"/>
      <c r="U1" s="246"/>
      <c r="V1" s="764" t="s">
        <v>321</v>
      </c>
      <c r="W1" s="764" t="s">
        <v>354</v>
      </c>
      <c r="X1" s="764" t="s">
        <v>355</v>
      </c>
      <c r="Y1" s="246"/>
      <c r="Z1" s="756" t="s">
        <v>356</v>
      </c>
      <c r="AA1" s="757"/>
      <c r="AB1" s="757"/>
      <c r="AC1" s="757"/>
      <c r="AD1" s="758"/>
    </row>
    <row r="2" spans="1:30" ht="12" thickBot="1">
      <c r="A2" s="767"/>
      <c r="B2" s="769"/>
      <c r="C2" s="769"/>
      <c r="D2" s="195" t="s">
        <v>328</v>
      </c>
      <c r="E2" s="195" t="s">
        <v>334</v>
      </c>
      <c r="F2" s="137" t="s">
        <v>335</v>
      </c>
      <c r="G2" s="196" t="s">
        <v>357</v>
      </c>
      <c r="H2" s="197" t="s">
        <v>358</v>
      </c>
      <c r="I2" s="196" t="s">
        <v>359</v>
      </c>
      <c r="J2" s="198" t="s">
        <v>360</v>
      </c>
      <c r="K2" s="247" t="s">
        <v>361</v>
      </c>
      <c r="L2" s="248"/>
      <c r="M2" s="249" t="s">
        <v>364</v>
      </c>
      <c r="N2" s="249" t="s">
        <v>362</v>
      </c>
      <c r="O2" s="249" t="s">
        <v>363</v>
      </c>
      <c r="P2" s="248"/>
      <c r="Q2" s="250" t="s">
        <v>364</v>
      </c>
      <c r="R2" s="251">
        <v>1.2999999999999999E-2</v>
      </c>
      <c r="S2" s="251">
        <v>6.4999999999999997E-3</v>
      </c>
      <c r="T2" s="252">
        <v>1.25E-3</v>
      </c>
      <c r="U2" s="253"/>
      <c r="V2" s="765"/>
      <c r="W2" s="765"/>
      <c r="X2" s="765"/>
      <c r="Y2" s="253"/>
      <c r="Z2" s="254" t="s">
        <v>364</v>
      </c>
      <c r="AA2" s="254" t="s">
        <v>362</v>
      </c>
      <c r="AB2" s="255" t="s">
        <v>363</v>
      </c>
      <c r="AC2" s="254" t="s">
        <v>354</v>
      </c>
      <c r="AD2" s="254" t="s">
        <v>355</v>
      </c>
    </row>
    <row r="3" spans="1:30" s="16" customFormat="1">
      <c r="A3" s="115" t="str">
        <f>'1-συμβολαια'!A3</f>
        <v>3ο</v>
      </c>
      <c r="B3" s="115" t="str">
        <f>'1-συμβολαια'!C3</f>
        <v>γονική αγροτεμάχιο ;;;??? Ποταμιά '';;;???'' 1.401,50μ2</v>
      </c>
      <c r="C3" s="199">
        <f>'1-συμβολαια'!D3</f>
        <v>1726.65</v>
      </c>
      <c r="D3" s="26">
        <f>'8-κ-15-17'!D3</f>
        <v>0</v>
      </c>
      <c r="E3" s="26">
        <f>'8-κ-15-17'!M3</f>
        <v>11.223225000000001</v>
      </c>
      <c r="F3" s="26">
        <f>'8-κ-15-17'!V3</f>
        <v>2.1583125000000001</v>
      </c>
      <c r="G3" s="26">
        <f>'2-δικαιώμ'!I3</f>
        <v>2.8151820000000001</v>
      </c>
      <c r="H3" s="26">
        <f>'2-δικαιώμ'!J3</f>
        <v>0.14650000000000002</v>
      </c>
      <c r="I3" s="26">
        <f>'2-δικαιώμ'!K3</f>
        <v>1.7104900000000001</v>
      </c>
      <c r="J3" s="26">
        <f>'2-δικαιώμ'!L3</f>
        <v>0.34209800000000001</v>
      </c>
      <c r="K3" s="141"/>
      <c r="L3" s="141"/>
      <c r="M3" s="33"/>
      <c r="N3" s="33"/>
      <c r="O3" s="33"/>
      <c r="P3" s="141"/>
      <c r="Q3" s="33"/>
      <c r="R3" s="33"/>
      <c r="S3" s="33"/>
      <c r="T3" s="33"/>
      <c r="U3" s="141"/>
      <c r="V3" s="33">
        <f>'2-δικαιώμ'!I3+'2-δικαιώμ'!J3</f>
        <v>2.9616820000000001</v>
      </c>
      <c r="W3" s="33">
        <f>'2-δικαιώμ'!K3</f>
        <v>1.7104900000000001</v>
      </c>
      <c r="X3" s="33">
        <f>'2-δικαιώμ'!L3</f>
        <v>0.34209800000000001</v>
      </c>
      <c r="Y3" s="141"/>
      <c r="Z3" s="33"/>
      <c r="AA3" s="33"/>
      <c r="AB3" s="33"/>
      <c r="AC3" s="33"/>
      <c r="AD3" s="33"/>
    </row>
    <row r="4" spans="1:30" s="16" customFormat="1">
      <c r="A4" s="115"/>
      <c r="B4" s="115" t="str">
        <f>'1-συμβολαια'!C4</f>
        <v>χργησικτησία αγροτεμαχίου = 1993 ΑΝΑΔΑΣΜΟΣ</v>
      </c>
      <c r="C4" s="199">
        <f>'1-συμβολαια'!D4</f>
        <v>1111.1099999999999</v>
      </c>
      <c r="D4" s="26">
        <f>'8-κ-15-17'!D4</f>
        <v>0</v>
      </c>
      <c r="E4" s="26">
        <f>'8-κ-15-17'!M4</f>
        <v>7.2222150000000003</v>
      </c>
      <c r="F4" s="26">
        <f>'8-κ-15-17'!V4</f>
        <v>1.3888874999999998</v>
      </c>
      <c r="G4" s="26">
        <f>'2-δικαιώμ'!I4</f>
        <v>2.1503988000000001</v>
      </c>
      <c r="H4" s="26">
        <f>'2-δικαιώμ'!J4</f>
        <v>0.14650000000000002</v>
      </c>
      <c r="I4" s="26">
        <f>'2-δικαιώμ'!K4</f>
        <v>1.3411660000000001</v>
      </c>
      <c r="J4" s="26">
        <f>'2-δικαιώμ'!L4</f>
        <v>0.2682332</v>
      </c>
      <c r="K4" s="141"/>
      <c r="L4" s="141"/>
      <c r="M4" s="33"/>
      <c r="N4" s="33"/>
      <c r="O4" s="33"/>
      <c r="P4" s="141"/>
      <c r="Q4" s="33"/>
      <c r="R4" s="33"/>
      <c r="S4" s="33"/>
      <c r="T4" s="33"/>
      <c r="U4" s="141"/>
      <c r="V4" s="33">
        <f>'2-δικαιώμ'!I4+'2-δικαιώμ'!J4</f>
        <v>2.2968988000000001</v>
      </c>
      <c r="W4" s="33">
        <f>'2-δικαιώμ'!K4</f>
        <v>1.3411660000000001</v>
      </c>
      <c r="X4" s="33">
        <f>'2-δικαιώμ'!L4</f>
        <v>0.2682332</v>
      </c>
      <c r="Y4" s="141"/>
      <c r="Z4" s="33"/>
      <c r="AA4" s="33"/>
      <c r="AB4" s="33"/>
      <c r="AC4" s="33"/>
      <c r="AD4" s="33"/>
    </row>
    <row r="5" spans="1:30" s="16" customFormat="1">
      <c r="A5" s="115" t="str">
        <f>'1-συμβολαια'!A5</f>
        <v>4ο</v>
      </c>
      <c r="B5" s="115" t="str">
        <f>'1-συμβολαια'!C5</f>
        <v xml:space="preserve">γονική </v>
      </c>
      <c r="C5" s="199">
        <f>'1-συμβολαια'!D5</f>
        <v>3821.22</v>
      </c>
      <c r="D5" s="26">
        <f>'8-κ-15-17'!D5</f>
        <v>0</v>
      </c>
      <c r="E5" s="26">
        <f>'8-κ-15-17'!M5</f>
        <v>24.83793</v>
      </c>
      <c r="F5" s="26">
        <f>'8-κ-15-17'!V5</f>
        <v>4.7765249999999995</v>
      </c>
      <c r="G5" s="26">
        <f>'2-δικαιώμ'!I5</f>
        <v>5.0773175999999998</v>
      </c>
      <c r="H5" s="26">
        <f>'2-δικαιώμ'!J5</f>
        <v>0.14650000000000002</v>
      </c>
      <c r="I5" s="26">
        <f>'2-δικαιώμ'!K5</f>
        <v>2.9672320000000001</v>
      </c>
      <c r="J5" s="26">
        <f>'2-δικαιώμ'!L5</f>
        <v>0.59344640000000004</v>
      </c>
      <c r="K5" s="141"/>
      <c r="L5" s="141"/>
      <c r="M5" s="33"/>
      <c r="N5" s="33"/>
      <c r="O5" s="33"/>
      <c r="P5" s="141"/>
      <c r="Q5" s="33"/>
      <c r="R5" s="33"/>
      <c r="S5" s="33"/>
      <c r="T5" s="33"/>
      <c r="U5" s="141"/>
      <c r="V5" s="33">
        <f>'2-δικαιώμ'!I5+'2-δικαιώμ'!J5</f>
        <v>5.2238175999999994</v>
      </c>
      <c r="W5" s="33">
        <f>'2-δικαιώμ'!K5</f>
        <v>2.9672320000000001</v>
      </c>
      <c r="X5" s="33">
        <f>'2-δικαιώμ'!L5</f>
        <v>0.59344640000000004</v>
      </c>
      <c r="Y5" s="141"/>
      <c r="Z5" s="33"/>
      <c r="AA5" s="33"/>
      <c r="AB5" s="33"/>
      <c r="AC5" s="33"/>
      <c r="AD5" s="33"/>
    </row>
    <row r="6" spans="1:30" s="16" customFormat="1">
      <c r="A6" s="115"/>
      <c r="B6" s="115" t="str">
        <f>'1-συμβολαια'!C6</f>
        <v>ΧΡΗΣΙΚΤΗΣΙΑ αγροτεμαχίου ;;;??? = 1993 ΑΝΑΔΑΣΜΟΣ</v>
      </c>
      <c r="C6" s="199">
        <f>'1-συμβολαια'!D6</f>
        <v>555.54999999999995</v>
      </c>
      <c r="D6" s="26">
        <f>'8-κ-15-17'!D6</f>
        <v>0</v>
      </c>
      <c r="E6" s="26">
        <f>'8-κ-15-17'!M6</f>
        <v>3.611075</v>
      </c>
      <c r="F6" s="26">
        <f>'8-κ-15-17'!V6</f>
        <v>0.69443749999999993</v>
      </c>
      <c r="G6" s="26">
        <f>'2-δικαιώμ'!I6</f>
        <v>1.550394</v>
      </c>
      <c r="H6" s="26">
        <f>'2-δικαιώμ'!J6</f>
        <v>0.14650000000000002</v>
      </c>
      <c r="I6" s="26">
        <f>'2-δικαιώμ'!K6</f>
        <v>1.00783</v>
      </c>
      <c r="J6" s="26">
        <f>'2-δικαιώμ'!L6</f>
        <v>0.20156600000000002</v>
      </c>
      <c r="K6" s="141"/>
      <c r="L6" s="141"/>
      <c r="M6" s="33"/>
      <c r="N6" s="33"/>
      <c r="O6" s="33"/>
      <c r="P6" s="141"/>
      <c r="Q6" s="33"/>
      <c r="R6" s="33"/>
      <c r="S6" s="33"/>
      <c r="T6" s="33"/>
      <c r="U6" s="141"/>
      <c r="V6" s="33">
        <f>'2-δικαιώμ'!I6+'2-δικαιώμ'!J6</f>
        <v>1.6968940000000001</v>
      </c>
      <c r="W6" s="33">
        <f>'2-δικαιώμ'!K6</f>
        <v>1.00783</v>
      </c>
      <c r="X6" s="33">
        <f>'2-δικαιώμ'!L6</f>
        <v>0.20156600000000002</v>
      </c>
      <c r="Y6" s="141"/>
      <c r="Z6" s="33"/>
      <c r="AA6" s="33"/>
      <c r="AB6" s="33"/>
      <c r="AC6" s="33"/>
      <c r="AD6" s="33"/>
    </row>
    <row r="7" spans="1:30" s="16" customFormat="1">
      <c r="A7" s="115"/>
      <c r="B7" s="115" t="str">
        <f>'1-συμβολαια'!C7</f>
        <v>ΧΡΗΣΙΚΤΗΣΙΑ αγροτεμαχίου ;;;??? = 1993 ΑΝΑΔΑΣΜΟΣ</v>
      </c>
      <c r="C7" s="199">
        <f>'1-συμβολαια'!D7</f>
        <v>555.54999999999995</v>
      </c>
      <c r="D7" s="26">
        <f>'8-κ-15-17'!D7</f>
        <v>0</v>
      </c>
      <c r="E7" s="26">
        <f>'8-κ-15-17'!M7</f>
        <v>3.611075</v>
      </c>
      <c r="F7" s="26">
        <f>'8-κ-15-17'!V7</f>
        <v>0.69443749999999993</v>
      </c>
      <c r="G7" s="26">
        <f>'2-δικαιώμ'!I7</f>
        <v>1.550394</v>
      </c>
      <c r="H7" s="26">
        <f>'2-δικαιώμ'!J7</f>
        <v>0.14650000000000002</v>
      </c>
      <c r="I7" s="26">
        <f>'2-δικαιώμ'!K7</f>
        <v>1.00783</v>
      </c>
      <c r="J7" s="26">
        <f>'2-δικαιώμ'!L7</f>
        <v>0.20156600000000002</v>
      </c>
      <c r="K7" s="141"/>
      <c r="L7" s="141"/>
      <c r="M7" s="33"/>
      <c r="N7" s="33"/>
      <c r="O7" s="33"/>
      <c r="P7" s="141"/>
      <c r="Q7" s="33"/>
      <c r="R7" s="33"/>
      <c r="S7" s="33"/>
      <c r="T7" s="33"/>
      <c r="U7" s="141"/>
      <c r="V7" s="33">
        <f>'2-δικαιώμ'!I7+'2-δικαιώμ'!J7</f>
        <v>1.6968940000000001</v>
      </c>
      <c r="W7" s="33">
        <f>'2-δικαιώμ'!K7</f>
        <v>1.00783</v>
      </c>
      <c r="X7" s="33">
        <f>'2-δικαιώμ'!L7</f>
        <v>0.20156600000000002</v>
      </c>
      <c r="Y7" s="141"/>
      <c r="Z7" s="33"/>
      <c r="AA7" s="33"/>
      <c r="AB7" s="33"/>
      <c r="AC7" s="33"/>
      <c r="AD7" s="33"/>
    </row>
    <row r="8" spans="1:30" s="16" customFormat="1">
      <c r="A8" s="115"/>
      <c r="B8" s="115" t="str">
        <f>'1-συμβολαια'!C8</f>
        <v>ΧΡΗΣΙΚΤΗΣΙΑ αγροτεμαχίου ;;;??? = 1993 ΑΝΑΔΑΣΜΟΣ</v>
      </c>
      <c r="C8" s="199">
        <f>'1-συμβολαια'!D8</f>
        <v>555.54999999999995</v>
      </c>
      <c r="D8" s="26">
        <f>'8-κ-15-17'!D8</f>
        <v>0</v>
      </c>
      <c r="E8" s="26">
        <f>'8-κ-15-17'!M8</f>
        <v>3.611075</v>
      </c>
      <c r="F8" s="26">
        <f>'8-κ-15-17'!V8</f>
        <v>0.69443749999999993</v>
      </c>
      <c r="G8" s="26">
        <f>'2-δικαιώμ'!I8</f>
        <v>1.550394</v>
      </c>
      <c r="H8" s="26">
        <f>'2-δικαιώμ'!J8</f>
        <v>0.14650000000000002</v>
      </c>
      <c r="I8" s="26">
        <f>'2-δικαιώμ'!K8</f>
        <v>1.00783</v>
      </c>
      <c r="J8" s="26">
        <f>'2-δικαιώμ'!L8</f>
        <v>0.20156600000000002</v>
      </c>
      <c r="K8" s="141"/>
      <c r="L8" s="141"/>
      <c r="M8" s="33"/>
      <c r="N8" s="33"/>
      <c r="O8" s="33"/>
      <c r="P8" s="141"/>
      <c r="Q8" s="33"/>
      <c r="R8" s="33"/>
      <c r="S8" s="33"/>
      <c r="T8" s="33"/>
      <c r="U8" s="141"/>
      <c r="V8" s="33">
        <f>'2-δικαιώμ'!I8+'2-δικαιώμ'!J8</f>
        <v>1.6968940000000001</v>
      </c>
      <c r="W8" s="33">
        <f>'2-δικαιώμ'!K8</f>
        <v>1.00783</v>
      </c>
      <c r="X8" s="33">
        <f>'2-δικαιώμ'!L8</f>
        <v>0.20156600000000002</v>
      </c>
      <c r="Y8" s="141"/>
      <c r="Z8" s="33"/>
      <c r="AA8" s="33"/>
      <c r="AB8" s="33"/>
      <c r="AC8" s="33"/>
      <c r="AD8" s="33"/>
    </row>
    <row r="9" spans="1:30" s="16" customFormat="1">
      <c r="A9" s="115"/>
      <c r="B9" s="115" t="str">
        <f>'1-συμβολαια'!C9</f>
        <v>χρησικτησία κήπος = 19?? πατρός ΔΩΡΕΑ άτυπη</v>
      </c>
      <c r="C9" s="199">
        <f>'1-συμβολαια'!D9</f>
        <v>777.77</v>
      </c>
      <c r="D9" s="26">
        <f>'8-κ-15-17'!D9</f>
        <v>0</v>
      </c>
      <c r="E9" s="26">
        <f>'8-κ-15-17'!M9</f>
        <v>5.0555050000000001</v>
      </c>
      <c r="F9" s="26">
        <f>'8-κ-15-17'!V9</f>
        <v>0.97221250000000003</v>
      </c>
      <c r="G9" s="26">
        <f>'2-δικαιώμ'!I9</f>
        <v>1.7903915999999997</v>
      </c>
      <c r="H9" s="26">
        <f>'2-δικαιώμ'!J9</f>
        <v>0.14650000000000002</v>
      </c>
      <c r="I9" s="26">
        <f>'2-δικαιώμ'!K9</f>
        <v>1.141162</v>
      </c>
      <c r="J9" s="26">
        <f>'2-δικαιώμ'!L9</f>
        <v>0.2282324</v>
      </c>
      <c r="K9" s="141"/>
      <c r="L9" s="141"/>
      <c r="M9" s="33"/>
      <c r="N9" s="33"/>
      <c r="O9" s="33"/>
      <c r="P9" s="141"/>
      <c r="Q9" s="33"/>
      <c r="R9" s="33"/>
      <c r="S9" s="33"/>
      <c r="T9" s="33"/>
      <c r="U9" s="141"/>
      <c r="V9" s="33">
        <f>'2-δικαιώμ'!I9+'2-δικαιώμ'!J9</f>
        <v>1.9368915999999998</v>
      </c>
      <c r="W9" s="33">
        <f>'2-δικαιώμ'!K9</f>
        <v>1.141162</v>
      </c>
      <c r="X9" s="33">
        <f>'2-δικαιώμ'!L9</f>
        <v>0.2282324</v>
      </c>
      <c r="Y9" s="141"/>
      <c r="Z9" s="33"/>
      <c r="AA9" s="33"/>
      <c r="AB9" s="33"/>
      <c r="AC9" s="33"/>
      <c r="AD9" s="33"/>
    </row>
    <row r="10" spans="1:30" s="16" customFormat="1">
      <c r="A10" s="115" t="str">
        <f>'1-συμβολαια'!A10</f>
        <v>5ο</v>
      </c>
      <c r="B10" s="115" t="str">
        <f>'1-συμβολαια'!C10</f>
        <v>γονική</v>
      </c>
      <c r="C10" s="199">
        <f>'1-συμβολαια'!D10</f>
        <v>2333.21</v>
      </c>
      <c r="D10" s="26">
        <f>'8-κ-15-17'!D10</f>
        <v>0</v>
      </c>
      <c r="E10" s="26">
        <f>'8-κ-15-17'!M10</f>
        <v>15.165865000000002</v>
      </c>
      <c r="F10" s="26">
        <f>'8-κ-15-17'!V10</f>
        <v>2.9165125000000001</v>
      </c>
      <c r="G10" s="26">
        <f>'2-δικαιώμ'!I10</f>
        <v>3.4702668000000001</v>
      </c>
      <c r="H10" s="26">
        <f>'2-δικαιώμ'!J10</f>
        <v>0.14650000000000002</v>
      </c>
      <c r="I10" s="26">
        <f>'2-δικαιώμ'!K10</f>
        <v>2.0744260000000003</v>
      </c>
      <c r="J10" s="26">
        <f>'2-δικαιώμ'!L10</f>
        <v>0.41488520000000001</v>
      </c>
      <c r="K10" s="141"/>
      <c r="L10" s="141"/>
      <c r="M10" s="33"/>
      <c r="N10" s="33"/>
      <c r="O10" s="33"/>
      <c r="P10" s="141"/>
      <c r="Q10" s="33"/>
      <c r="R10" s="33"/>
      <c r="S10" s="33"/>
      <c r="T10" s="33"/>
      <c r="U10" s="141"/>
      <c r="V10" s="33">
        <f>'2-δικαιώμ'!I10+'2-δικαιώμ'!J10</f>
        <v>3.6167668000000002</v>
      </c>
      <c r="W10" s="33">
        <f>'2-δικαιώμ'!K10</f>
        <v>2.0744260000000003</v>
      </c>
      <c r="X10" s="33">
        <f>'2-δικαιώμ'!L10</f>
        <v>0.41488520000000001</v>
      </c>
      <c r="Y10" s="141"/>
      <c r="Z10" s="33"/>
      <c r="AA10" s="33"/>
      <c r="AB10" s="33"/>
      <c r="AC10" s="33"/>
      <c r="AD10" s="33"/>
    </row>
    <row r="11" spans="1:30" s="16" customFormat="1">
      <c r="A11" s="115"/>
      <c r="B11" s="115" t="str">
        <f>'1-συμβολαια'!C11</f>
        <v>ΧΡΗΣΙΚΤΗΣΙΑ αγροτεμαχίου ;;;??? = 1993 ΑΝΑΔΑΣΜΟΣ</v>
      </c>
      <c r="C11" s="199">
        <f>'1-συμβολαια'!D11</f>
        <v>1111.1099999999999</v>
      </c>
      <c r="D11" s="26">
        <f>'8-κ-15-17'!D11</f>
        <v>0</v>
      </c>
      <c r="E11" s="26">
        <f>'8-κ-15-17'!M11</f>
        <v>7.2222150000000003</v>
      </c>
      <c r="F11" s="26">
        <f>'8-κ-15-17'!V11</f>
        <v>1.3888874999999998</v>
      </c>
      <c r="G11" s="26">
        <f>'2-δικαιώμ'!I11</f>
        <v>2.1503988000000001</v>
      </c>
      <c r="H11" s="26">
        <f>'2-δικαιώμ'!J11</f>
        <v>0.14650000000000002</v>
      </c>
      <c r="I11" s="26">
        <f>'2-δικαιώμ'!K11</f>
        <v>1.3411660000000001</v>
      </c>
      <c r="J11" s="26">
        <f>'2-δικαιώμ'!L11</f>
        <v>0.2682332</v>
      </c>
      <c r="K11" s="141"/>
      <c r="L11" s="141"/>
      <c r="M11" s="33"/>
      <c r="N11" s="33"/>
      <c r="O11" s="33"/>
      <c r="P11" s="141"/>
      <c r="Q11" s="33"/>
      <c r="R11" s="33"/>
      <c r="S11" s="33"/>
      <c r="T11" s="33"/>
      <c r="U11" s="141"/>
      <c r="V11" s="33">
        <f>'2-δικαιώμ'!I11+'2-δικαιώμ'!J11</f>
        <v>2.2968988000000001</v>
      </c>
      <c r="W11" s="33">
        <f>'2-δικαιώμ'!K11</f>
        <v>1.3411660000000001</v>
      </c>
      <c r="X11" s="33">
        <f>'2-δικαιώμ'!L11</f>
        <v>0.2682332</v>
      </c>
      <c r="Y11" s="141"/>
      <c r="Z11" s="33"/>
      <c r="AA11" s="33"/>
      <c r="AB11" s="33"/>
      <c r="AC11" s="33"/>
      <c r="AD11" s="33"/>
    </row>
    <row r="12" spans="1:30" s="16" customFormat="1">
      <c r="A12" s="115"/>
      <c r="B12" s="115" t="str">
        <f>'1-συμβολαια'!C12</f>
        <v>ΧΡΗΣΙΚΤΗΣΙΑ κήπου = 1956 πατρός ΔΩΡΕΑ άτυπη</v>
      </c>
      <c r="C12" s="199">
        <f>'1-συμβολαια'!D12</f>
        <v>777.77</v>
      </c>
      <c r="D12" s="26">
        <f>'8-κ-15-17'!D12</f>
        <v>0</v>
      </c>
      <c r="E12" s="26">
        <f>'8-κ-15-17'!M12</f>
        <v>5.0555050000000001</v>
      </c>
      <c r="F12" s="26">
        <f>'8-κ-15-17'!V12</f>
        <v>0.97221250000000003</v>
      </c>
      <c r="G12" s="26">
        <f>'2-δικαιώμ'!I12</f>
        <v>1.7903915999999997</v>
      </c>
      <c r="H12" s="26">
        <f>'2-δικαιώμ'!J12</f>
        <v>0.14650000000000002</v>
      </c>
      <c r="I12" s="26">
        <f>'2-δικαιώμ'!K12</f>
        <v>1.141162</v>
      </c>
      <c r="J12" s="26">
        <f>'2-δικαιώμ'!L12</f>
        <v>0.2282324</v>
      </c>
      <c r="K12" s="141"/>
      <c r="L12" s="141"/>
      <c r="M12" s="33"/>
      <c r="N12" s="33"/>
      <c r="O12" s="33"/>
      <c r="P12" s="141"/>
      <c r="Q12" s="33"/>
      <c r="R12" s="33"/>
      <c r="S12" s="33"/>
      <c r="T12" s="33"/>
      <c r="U12" s="141"/>
      <c r="V12" s="33">
        <f>'2-δικαιώμ'!I12+'2-δικαιώμ'!J12</f>
        <v>1.9368915999999998</v>
      </c>
      <c r="W12" s="33">
        <f>'2-δικαιώμ'!K12</f>
        <v>1.141162</v>
      </c>
      <c r="X12" s="33">
        <f>'2-δικαιώμ'!L12</f>
        <v>0.2282324</v>
      </c>
      <c r="Y12" s="141"/>
      <c r="Z12" s="33"/>
      <c r="AA12" s="33"/>
      <c r="AB12" s="33"/>
      <c r="AC12" s="33"/>
      <c r="AD12" s="33"/>
    </row>
    <row r="13" spans="1:30" s="16" customFormat="1">
      <c r="A13" s="115" t="str">
        <f>'1-συμβολαια'!A13</f>
        <v>6ο</v>
      </c>
      <c r="B13" s="115" t="str">
        <f>'1-συμβολαια'!C13</f>
        <v>γονική {αγροτεμάχιο 177 Ποταμιά ''βαινάρ'' 1.495,60μ2</v>
      </c>
      <c r="C13" s="199">
        <f>'1-συμβολαια'!D13</f>
        <v>1893.21</v>
      </c>
      <c r="D13" s="26">
        <f>'8-κ-15-17'!D13</f>
        <v>0</v>
      </c>
      <c r="E13" s="26">
        <f>'8-κ-15-17'!M13</f>
        <v>12.305865000000001</v>
      </c>
      <c r="F13" s="26">
        <f>'8-κ-15-17'!V13</f>
        <v>2.3665125000000002</v>
      </c>
      <c r="G13" s="26">
        <f>'2-δικαιώμ'!I13</f>
        <v>2.9950668</v>
      </c>
      <c r="H13" s="26">
        <f>'2-δικαιώμ'!J13</f>
        <v>0.14650000000000002</v>
      </c>
      <c r="I13" s="26">
        <f>'2-δικαιώμ'!K13</f>
        <v>1.8104260000000001</v>
      </c>
      <c r="J13" s="26">
        <f>'2-δικαιώμ'!L13</f>
        <v>0.3620852</v>
      </c>
      <c r="K13" s="141"/>
      <c r="L13" s="141"/>
      <c r="M13" s="33"/>
      <c r="N13" s="33"/>
      <c r="O13" s="33"/>
      <c r="P13" s="141"/>
      <c r="Q13" s="33"/>
      <c r="R13" s="33"/>
      <c r="S13" s="33"/>
      <c r="T13" s="33"/>
      <c r="U13" s="141"/>
      <c r="V13" s="33">
        <f>'2-δικαιώμ'!I13+'2-δικαιώμ'!J13</f>
        <v>3.1415668000000001</v>
      </c>
      <c r="W13" s="33">
        <f>'2-δικαιώμ'!K13</f>
        <v>1.8104260000000001</v>
      </c>
      <c r="X13" s="33">
        <f>'2-δικαιώμ'!L13</f>
        <v>0.3620852</v>
      </c>
      <c r="Y13" s="141"/>
      <c r="Z13" s="33"/>
      <c r="AA13" s="33"/>
      <c r="AB13" s="33"/>
      <c r="AC13" s="33"/>
      <c r="AD13" s="33"/>
    </row>
    <row r="14" spans="1:30" s="16" customFormat="1">
      <c r="A14" s="115"/>
      <c r="B14" s="115" t="str">
        <f>'1-συμβολαια'!C14</f>
        <v>ΧΡΗΣΙΚΤΗΣΙΑ αγροτεμαχίου ;;;??? = 1993 ΑΝΑΔΑΣΜΟΣ</v>
      </c>
      <c r="C14" s="199">
        <f>'1-συμβολαια'!D14</f>
        <v>1111.1099999999999</v>
      </c>
      <c r="D14" s="26">
        <f>'8-κ-15-17'!D14</f>
        <v>0</v>
      </c>
      <c r="E14" s="26">
        <f>'8-κ-15-17'!M14</f>
        <v>7.2222150000000003</v>
      </c>
      <c r="F14" s="26">
        <f>'8-κ-15-17'!V14</f>
        <v>1.3888874999999998</v>
      </c>
      <c r="G14" s="26">
        <f>'2-δικαιώμ'!I14</f>
        <v>2.1503988000000001</v>
      </c>
      <c r="H14" s="26">
        <f>'2-δικαιώμ'!J14</f>
        <v>0.14650000000000002</v>
      </c>
      <c r="I14" s="26">
        <f>'2-δικαιώμ'!K14</f>
        <v>1.3411660000000001</v>
      </c>
      <c r="J14" s="26">
        <f>'2-δικαιώμ'!L14</f>
        <v>0.2682332</v>
      </c>
      <c r="K14" s="141"/>
      <c r="L14" s="141"/>
      <c r="M14" s="33"/>
      <c r="N14" s="33"/>
      <c r="O14" s="33"/>
      <c r="P14" s="141"/>
      <c r="Q14" s="33"/>
      <c r="R14" s="33"/>
      <c r="S14" s="33"/>
      <c r="T14" s="33"/>
      <c r="U14" s="141"/>
      <c r="V14" s="33">
        <f>'2-δικαιώμ'!I14+'2-δικαιώμ'!J14</f>
        <v>2.2968988000000001</v>
      </c>
      <c r="W14" s="33">
        <f>'2-δικαιώμ'!K14</f>
        <v>1.3411660000000001</v>
      </c>
      <c r="X14" s="33">
        <f>'2-δικαιώμ'!L14</f>
        <v>0.2682332</v>
      </c>
      <c r="Y14" s="141"/>
      <c r="Z14" s="33"/>
      <c r="AA14" s="33"/>
      <c r="AB14" s="33"/>
      <c r="AC14" s="33"/>
      <c r="AD14" s="33"/>
    </row>
    <row r="15" spans="1:30" s="16" customFormat="1">
      <c r="A15" s="115" t="str">
        <f>'1-συμβολαια'!A15</f>
        <v>7ο</v>
      </c>
      <c r="B15" s="115" t="str">
        <f>'1-συμβολαια'!C15</f>
        <v>αγοραπωλησία {αγροτεμάχιο 177 Ποταμιά ''βαινάρ'' 41,40μ2} τίμημα = Δ.Ο.Υ. =</v>
      </c>
      <c r="C15" s="199">
        <f>'1-συμβολαια'!D15</f>
        <v>45.9</v>
      </c>
      <c r="D15" s="26">
        <f>'8-κ-15-17'!D15</f>
        <v>0</v>
      </c>
      <c r="E15" s="26">
        <f>'8-κ-15-17'!M15</f>
        <v>0</v>
      </c>
      <c r="F15" s="26">
        <f>'8-κ-15-17'!V15</f>
        <v>0</v>
      </c>
      <c r="G15" s="26">
        <f>'2-δικαιώμ'!I15</f>
        <v>0.99997200000000008</v>
      </c>
      <c r="H15" s="26">
        <f>'2-δικαιώμ'!J15</f>
        <v>0.14650000000000002</v>
      </c>
      <c r="I15" s="26">
        <f>'2-δικαιώμ'!K15</f>
        <v>0.70204000000000011</v>
      </c>
      <c r="J15" s="26">
        <f>'2-δικαιώμ'!L15</f>
        <v>0.14040800000000001</v>
      </c>
      <c r="K15" s="141"/>
      <c r="L15" s="141"/>
      <c r="M15" s="33"/>
      <c r="N15" s="33"/>
      <c r="O15" s="33"/>
      <c r="P15" s="141"/>
      <c r="Q15" s="33"/>
      <c r="R15" s="33"/>
      <c r="S15" s="33"/>
      <c r="T15" s="33"/>
      <c r="U15" s="141"/>
      <c r="V15" s="33">
        <f>'2-δικαιώμ'!I15+'2-δικαιώμ'!J15</f>
        <v>1.1464720000000002</v>
      </c>
      <c r="W15" s="33">
        <f>'2-δικαιώμ'!K15</f>
        <v>0.70204000000000011</v>
      </c>
      <c r="X15" s="33">
        <f>'2-δικαιώμ'!L15</f>
        <v>0.14040800000000001</v>
      </c>
      <c r="Y15" s="141"/>
      <c r="Z15" s="33"/>
      <c r="AA15" s="33"/>
      <c r="AB15" s="33"/>
      <c r="AC15" s="33"/>
      <c r="AD15" s="33"/>
    </row>
    <row r="16" spans="1:30" s="16" customFormat="1">
      <c r="A16" s="115"/>
      <c r="B16" s="115" t="str">
        <f>'1-συμβολαια'!C16</f>
        <v>ΧΡΗΣΙΚΤΗΣΙΑ αγροτεμαχίου ;;;??? = 1993 ΑΝΑΔΑΣΜΟΣ</v>
      </c>
      <c r="C16" s="199">
        <f>'1-συμβολαια'!D16</f>
        <v>5.55</v>
      </c>
      <c r="D16" s="26">
        <f>'8-κ-15-17'!D16</f>
        <v>0</v>
      </c>
      <c r="E16" s="26">
        <f>'8-κ-15-17'!M16</f>
        <v>3.6075000000000003E-2</v>
      </c>
      <c r="F16" s="26">
        <f>'8-κ-15-17'!V16</f>
        <v>6.9375000000000001E-3</v>
      </c>
      <c r="G16" s="26">
        <f>'2-δικαιώμ'!I16</f>
        <v>0.95639399999999997</v>
      </c>
      <c r="H16" s="26">
        <f>'2-δικαιώμ'!J16</f>
        <v>0.14650000000000002</v>
      </c>
      <c r="I16" s="26">
        <f>'2-δικαιώμ'!K16</f>
        <v>0.67783000000000004</v>
      </c>
      <c r="J16" s="26">
        <f>'2-δικαιώμ'!L16</f>
        <v>0.13556599999999999</v>
      </c>
      <c r="K16" s="141"/>
      <c r="L16" s="141"/>
      <c r="M16" s="33"/>
      <c r="N16" s="33"/>
      <c r="O16" s="33"/>
      <c r="P16" s="141"/>
      <c r="Q16" s="33"/>
      <c r="R16" s="33"/>
      <c r="S16" s="33"/>
      <c r="T16" s="33"/>
      <c r="U16" s="141"/>
      <c r="V16" s="33">
        <f>'2-δικαιώμ'!I16+'2-δικαιώμ'!J16</f>
        <v>1.102894</v>
      </c>
      <c r="W16" s="33">
        <f>'2-δικαιώμ'!K16</f>
        <v>0.67783000000000004</v>
      </c>
      <c r="X16" s="33">
        <f>'2-δικαιώμ'!L16</f>
        <v>0.13556599999999999</v>
      </c>
      <c r="Y16" s="141"/>
      <c r="Z16" s="33"/>
      <c r="AA16" s="33"/>
      <c r="AB16" s="33"/>
      <c r="AC16" s="33"/>
      <c r="AD16" s="33"/>
    </row>
    <row r="17" spans="1:30">
      <c r="A17" s="759" t="str">
        <f>'1-συμβολαια'!A17</f>
        <v>σύνολο</v>
      </c>
      <c r="B17" s="760"/>
      <c r="C17" s="761"/>
      <c r="D17" s="298">
        <f t="shared" ref="D17:J17" si="0">SUM(D3:D16)</f>
        <v>0</v>
      </c>
      <c r="E17" s="298">
        <f t="shared" si="0"/>
        <v>106.17984</v>
      </c>
      <c r="F17" s="298">
        <f t="shared" si="0"/>
        <v>20.419199999999993</v>
      </c>
      <c r="G17" s="298">
        <f t="shared" si="0"/>
        <v>30.997360800000003</v>
      </c>
      <c r="H17" s="298">
        <f t="shared" si="0"/>
        <v>2.0510000000000006</v>
      </c>
      <c r="I17" s="298">
        <f t="shared" si="0"/>
        <v>19.271756000000003</v>
      </c>
      <c r="J17" s="298">
        <f t="shared" si="0"/>
        <v>3.8543512000000004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</row>
    <row r="20" spans="1:30">
      <c r="B20" s="88"/>
      <c r="D20" s="2"/>
      <c r="E20" s="2"/>
      <c r="F20" s="2"/>
      <c r="G20" s="2"/>
      <c r="H20" s="2"/>
      <c r="I20" s="2"/>
      <c r="J20" s="2"/>
    </row>
    <row r="21" spans="1:30" ht="15.75">
      <c r="B21" s="207" t="s">
        <v>392</v>
      </c>
      <c r="D21" s="2"/>
      <c r="E21" s="2"/>
      <c r="F21" s="2"/>
      <c r="G21" s="128"/>
      <c r="H21" s="281">
        <v>0.15</v>
      </c>
      <c r="I21" s="282">
        <v>2.93</v>
      </c>
      <c r="J21" s="5" t="s">
        <v>395</v>
      </c>
      <c r="L21" s="283">
        <f>I21-H21</f>
        <v>2.7800000000000002</v>
      </c>
    </row>
    <row r="22" spans="1:30" ht="12.75">
      <c r="B22" s="208" t="s">
        <v>393</v>
      </c>
      <c r="D22" s="2"/>
      <c r="E22" s="2"/>
      <c r="F22" s="2"/>
      <c r="G22" s="2"/>
      <c r="H22" s="159">
        <v>0.44</v>
      </c>
      <c r="I22" s="279">
        <v>0.56000000000000005</v>
      </c>
      <c r="J22" s="3" t="s">
        <v>396</v>
      </c>
      <c r="L22" s="283">
        <f>I22-H22</f>
        <v>0.12000000000000005</v>
      </c>
    </row>
    <row r="23" spans="1:30" ht="15.75">
      <c r="B23" s="222" t="s">
        <v>394</v>
      </c>
      <c r="D23" s="2"/>
      <c r="E23" s="2"/>
      <c r="F23" s="2"/>
      <c r="G23" s="290">
        <v>0.05</v>
      </c>
      <c r="H23" s="7"/>
      <c r="I23" s="4">
        <v>0.73</v>
      </c>
      <c r="J23" s="5" t="s">
        <v>132</v>
      </c>
      <c r="L23" s="5"/>
    </row>
    <row r="24" spans="1:30">
      <c r="B24" s="88"/>
      <c r="D24" s="2"/>
      <c r="E24" s="2"/>
      <c r="F24" s="2"/>
      <c r="G24" s="290">
        <v>0.05</v>
      </c>
      <c r="H24" s="7"/>
      <c r="I24" s="4">
        <v>1.47</v>
      </c>
      <c r="J24" s="3" t="s">
        <v>397</v>
      </c>
    </row>
    <row r="25" spans="1:30">
      <c r="B25" s="88"/>
      <c r="D25" s="2"/>
      <c r="E25" s="2"/>
      <c r="F25" s="2"/>
      <c r="G25" s="290">
        <v>0.05</v>
      </c>
      <c r="H25" s="7"/>
      <c r="I25" s="4">
        <v>3.99</v>
      </c>
      <c r="J25" s="5" t="s">
        <v>398</v>
      </c>
      <c r="K25" s="5"/>
      <c r="L25" s="5"/>
    </row>
    <row r="26" spans="1:30">
      <c r="B26" s="88"/>
      <c r="D26" s="2"/>
      <c r="E26" s="2"/>
      <c r="F26" s="2"/>
      <c r="G26" s="290">
        <v>0.05</v>
      </c>
      <c r="H26" s="7"/>
      <c r="I26" s="4"/>
      <c r="J26" s="5" t="s">
        <v>475</v>
      </c>
      <c r="K26" s="5"/>
      <c r="L26" s="5"/>
    </row>
    <row r="27" spans="1:30">
      <c r="B27" s="88"/>
      <c r="D27" s="2"/>
      <c r="E27" s="2"/>
      <c r="F27" s="2"/>
      <c r="G27" s="290">
        <v>0.05</v>
      </c>
      <c r="H27" s="7"/>
      <c r="I27" s="4"/>
      <c r="J27" s="5" t="s">
        <v>477</v>
      </c>
      <c r="K27" s="5"/>
      <c r="L27" s="5"/>
    </row>
    <row r="28" spans="1:30">
      <c r="B28" s="88"/>
      <c r="D28" s="2"/>
      <c r="E28" s="2"/>
      <c r="F28" s="2"/>
      <c r="G28" s="290"/>
      <c r="H28" s="7"/>
      <c r="I28" s="4"/>
      <c r="J28" s="5"/>
      <c r="K28" s="5"/>
      <c r="L28" s="5"/>
    </row>
    <row r="29" spans="1:30">
      <c r="B29" s="88"/>
      <c r="D29" s="2"/>
      <c r="E29" s="2"/>
      <c r="F29" s="2"/>
      <c r="G29" s="2"/>
      <c r="H29" s="5" t="s">
        <v>478</v>
      </c>
      <c r="I29" s="5"/>
      <c r="J29" s="5" t="s">
        <v>132</v>
      </c>
      <c r="K29" s="5"/>
      <c r="L29" s="5"/>
    </row>
    <row r="30" spans="1:30">
      <c r="G30" s="2"/>
      <c r="H30" s="5" t="s">
        <v>479</v>
      </c>
      <c r="I30" s="5"/>
      <c r="J30" s="5" t="s">
        <v>133</v>
      </c>
      <c r="K30" s="5"/>
      <c r="L30" s="5"/>
    </row>
    <row r="31" spans="1:30">
      <c r="G31" s="2"/>
      <c r="H31" s="5" t="s">
        <v>480</v>
      </c>
      <c r="I31" s="5"/>
      <c r="J31" s="5" t="s">
        <v>134</v>
      </c>
      <c r="K31" s="5"/>
      <c r="L31" s="5"/>
    </row>
    <row r="32" spans="1:30" ht="15">
      <c r="G32" s="2"/>
      <c r="H32" s="4">
        <v>2.2000000000000002</v>
      </c>
      <c r="I32" s="295"/>
      <c r="J32" s="5" t="s">
        <v>399</v>
      </c>
      <c r="K32" s="5"/>
      <c r="L32" s="5"/>
    </row>
    <row r="33" spans="7:12" ht="15">
      <c r="G33" s="2"/>
      <c r="H33" s="2">
        <v>2.93</v>
      </c>
      <c r="I33" s="296"/>
      <c r="J33" s="3" t="s">
        <v>400</v>
      </c>
      <c r="K33" s="5"/>
      <c r="L33" s="5"/>
    </row>
  </sheetData>
  <mergeCells count="13">
    <mergeCell ref="Z1:AD1"/>
    <mergeCell ref="A17:C1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M28" sqref="M28"/>
    </sheetView>
  </sheetViews>
  <sheetFormatPr defaultRowHeight="11.25"/>
  <cols>
    <col min="1" max="1" width="10.42578125" style="7" bestFit="1" customWidth="1"/>
    <col min="2" max="2" width="77" style="88" customWidth="1"/>
    <col min="3" max="3" width="14.28515625" style="7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642" t="s">
        <v>1</v>
      </c>
      <c r="B1" s="644" t="s">
        <v>0</v>
      </c>
      <c r="C1" s="686" t="s">
        <v>7</v>
      </c>
      <c r="D1" s="776" t="s">
        <v>45</v>
      </c>
      <c r="E1" s="777"/>
      <c r="F1" s="777"/>
      <c r="G1" s="778" t="s">
        <v>406</v>
      </c>
      <c r="H1" s="779"/>
      <c r="I1" s="779"/>
      <c r="J1" s="779"/>
      <c r="K1" s="780"/>
      <c r="L1" s="774" t="s">
        <v>57</v>
      </c>
      <c r="M1" s="671" t="s">
        <v>29</v>
      </c>
      <c r="N1" s="672"/>
      <c r="O1" s="672"/>
      <c r="P1" s="672"/>
      <c r="Q1" s="672"/>
      <c r="R1" s="672"/>
      <c r="S1" s="673"/>
    </row>
    <row r="2" spans="1:19" ht="34.5" customHeight="1" thickBot="1">
      <c r="A2" s="643"/>
      <c r="B2" s="645"/>
      <c r="C2" s="687"/>
      <c r="D2" s="219" t="s">
        <v>317</v>
      </c>
      <c r="E2" s="219" t="s">
        <v>405</v>
      </c>
      <c r="F2" s="225" t="s">
        <v>89</v>
      </c>
      <c r="G2" s="223" t="s">
        <v>317</v>
      </c>
      <c r="H2" s="224" t="s">
        <v>321</v>
      </c>
      <c r="I2" s="224" t="s">
        <v>407</v>
      </c>
      <c r="J2" s="224" t="s">
        <v>322</v>
      </c>
      <c r="K2" s="221" t="s">
        <v>33</v>
      </c>
      <c r="L2" s="775"/>
      <c r="M2" s="637"/>
      <c r="N2" s="638"/>
      <c r="O2" s="638"/>
      <c r="P2" s="638"/>
      <c r="Q2" s="638"/>
      <c r="R2" s="638"/>
      <c r="S2" s="639"/>
    </row>
    <row r="3" spans="1:19" s="554" customFormat="1" ht="14.25">
      <c r="A3" s="559" t="str">
        <f>'1-συμβολαια'!A3</f>
        <v>3ο</v>
      </c>
      <c r="B3" s="551" t="str">
        <f>'1-συμβολαια'!C3</f>
        <v>γονική αγροτεμάχιο ;;;??? Ποταμιά '';;;???'' 1.401,50μ2</v>
      </c>
      <c r="C3" s="552">
        <f>'1-συμβολαια'!D3</f>
        <v>1726.65</v>
      </c>
      <c r="D3" s="555"/>
      <c r="E3" s="555"/>
      <c r="F3" s="556"/>
      <c r="G3" s="557"/>
      <c r="H3" s="558"/>
      <c r="I3" s="558"/>
      <c r="J3" s="558"/>
      <c r="K3" s="553">
        <f t="shared" ref="K3" si="0">D3+E3-G3-H3-I3-J3</f>
        <v>0</v>
      </c>
      <c r="L3" s="553"/>
      <c r="M3" s="319" t="s">
        <v>136</v>
      </c>
      <c r="N3" s="319" t="s">
        <v>412</v>
      </c>
      <c r="O3" s="319" t="s">
        <v>131</v>
      </c>
      <c r="P3" s="319" t="s">
        <v>413</v>
      </c>
      <c r="Q3" s="319" t="s">
        <v>414</v>
      </c>
      <c r="R3" s="319" t="s">
        <v>415</v>
      </c>
      <c r="S3" s="71"/>
    </row>
    <row r="4" spans="1:19" s="554" customFormat="1" ht="15" thickBot="1">
      <c r="A4" s="565">
        <f>'1-συμβολαια'!A4</f>
        <v>0</v>
      </c>
      <c r="B4" s="566" t="str">
        <f>'1-συμβολαια'!C4</f>
        <v>χργησικτησία αγροτεμαχίου = 1993 ΑΝΑΔΑΣΜΟΣ</v>
      </c>
      <c r="C4" s="567">
        <f>'1-συμβολαια'!D4</f>
        <v>1111.1099999999999</v>
      </c>
      <c r="D4" s="568"/>
      <c r="E4" s="568"/>
      <c r="F4" s="569"/>
      <c r="G4" s="570"/>
      <c r="H4" s="570"/>
      <c r="I4" s="570"/>
      <c r="J4" s="570"/>
      <c r="K4" s="571">
        <f t="shared" ref="K4:K16" si="1">D4+E4-G4-H4-I4-J4</f>
        <v>0</v>
      </c>
      <c r="L4" s="571">
        <v>3</v>
      </c>
      <c r="M4" s="473" t="s">
        <v>136</v>
      </c>
      <c r="N4" s="473" t="s">
        <v>412</v>
      </c>
      <c r="O4" s="473" t="s">
        <v>131</v>
      </c>
      <c r="P4" s="473" t="s">
        <v>413</v>
      </c>
      <c r="Q4" s="473" t="s">
        <v>414</v>
      </c>
      <c r="R4" s="473" t="s">
        <v>415</v>
      </c>
      <c r="S4" s="459"/>
    </row>
    <row r="5" spans="1:19" s="554" customFormat="1" ht="14.25">
      <c r="A5" s="561" t="str">
        <f>'1-συμβολαια'!A5</f>
        <v>4ο</v>
      </c>
      <c r="B5" s="562" t="str">
        <f>'1-συμβολαια'!C5</f>
        <v xml:space="preserve">γονική </v>
      </c>
      <c r="C5" s="552">
        <f>'1-συμβολαια'!D5</f>
        <v>3821.22</v>
      </c>
      <c r="D5" s="563"/>
      <c r="E5" s="563"/>
      <c r="F5" s="564"/>
      <c r="G5" s="558"/>
      <c r="H5" s="558"/>
      <c r="I5" s="558"/>
      <c r="J5" s="558"/>
      <c r="K5" s="553">
        <f t="shared" si="1"/>
        <v>0</v>
      </c>
      <c r="L5" s="553"/>
      <c r="M5" s="470" t="s">
        <v>136</v>
      </c>
      <c r="N5" s="470" t="s">
        <v>412</v>
      </c>
      <c r="O5" s="470" t="s">
        <v>131</v>
      </c>
      <c r="P5" s="470" t="s">
        <v>413</v>
      </c>
      <c r="Q5" s="470" t="s">
        <v>414</v>
      </c>
      <c r="R5" s="470" t="s">
        <v>415</v>
      </c>
      <c r="S5" s="457"/>
    </row>
    <row r="6" spans="1:19" s="554" customFormat="1" ht="14.25">
      <c r="A6" s="560">
        <f>'1-συμβολαια'!A6</f>
        <v>0</v>
      </c>
      <c r="B6" s="551" t="str">
        <f>'1-συμβολαια'!C6</f>
        <v>ΧΡΗΣΙΚΤΗΣΙΑ αγροτεμαχίου ;;;??? = 1993 ΑΝΑΔΑΣΜΟΣ</v>
      </c>
      <c r="C6" s="552">
        <f>'1-συμβολαια'!D6</f>
        <v>555.54999999999995</v>
      </c>
      <c r="D6" s="555"/>
      <c r="E6" s="555"/>
      <c r="F6" s="556"/>
      <c r="G6" s="557"/>
      <c r="H6" s="558"/>
      <c r="I6" s="558"/>
      <c r="J6" s="558"/>
      <c r="K6" s="553">
        <f t="shared" si="1"/>
        <v>0</v>
      </c>
      <c r="L6" s="553">
        <v>3</v>
      </c>
      <c r="M6" s="319" t="s">
        <v>136</v>
      </c>
      <c r="N6" s="319" t="s">
        <v>412</v>
      </c>
      <c r="O6" s="319" t="s">
        <v>131</v>
      </c>
      <c r="P6" s="319" t="s">
        <v>413</v>
      </c>
      <c r="Q6" s="319" t="s">
        <v>414</v>
      </c>
      <c r="R6" s="319" t="s">
        <v>415</v>
      </c>
      <c r="S6" s="71"/>
    </row>
    <row r="7" spans="1:19" s="554" customFormat="1" ht="14.25">
      <c r="A7" s="560">
        <f>'1-συμβολαια'!A7</f>
        <v>0</v>
      </c>
      <c r="B7" s="551" t="str">
        <f>'1-συμβολαια'!C7</f>
        <v>ΧΡΗΣΙΚΤΗΣΙΑ αγροτεμαχίου ;;;??? = 1993 ΑΝΑΔΑΣΜΟΣ</v>
      </c>
      <c r="C7" s="552">
        <f>'1-συμβολαια'!D7</f>
        <v>555.54999999999995</v>
      </c>
      <c r="D7" s="555"/>
      <c r="E7" s="555"/>
      <c r="F7" s="556"/>
      <c r="G7" s="557"/>
      <c r="H7" s="558"/>
      <c r="I7" s="558"/>
      <c r="J7" s="558"/>
      <c r="K7" s="553">
        <f t="shared" si="1"/>
        <v>0</v>
      </c>
      <c r="L7" s="553">
        <v>3</v>
      </c>
      <c r="M7" s="319" t="s">
        <v>136</v>
      </c>
      <c r="N7" s="319" t="s">
        <v>412</v>
      </c>
      <c r="O7" s="319" t="s">
        <v>131</v>
      </c>
      <c r="P7" s="319" t="s">
        <v>413</v>
      </c>
      <c r="Q7" s="319" t="s">
        <v>414</v>
      </c>
      <c r="R7" s="319" t="s">
        <v>415</v>
      </c>
      <c r="S7" s="71"/>
    </row>
    <row r="8" spans="1:19" s="554" customFormat="1" ht="14.25">
      <c r="A8" s="560">
        <f>'1-συμβολαια'!A8</f>
        <v>0</v>
      </c>
      <c r="B8" s="551" t="str">
        <f>'1-συμβολαια'!C8</f>
        <v>ΧΡΗΣΙΚΤΗΣΙΑ αγροτεμαχίου ;;;??? = 1993 ΑΝΑΔΑΣΜΟΣ</v>
      </c>
      <c r="C8" s="552">
        <f>'1-συμβολαια'!D8</f>
        <v>555.54999999999995</v>
      </c>
      <c r="D8" s="555"/>
      <c r="E8" s="555"/>
      <c r="F8" s="556"/>
      <c r="G8" s="557"/>
      <c r="H8" s="558"/>
      <c r="I8" s="558"/>
      <c r="J8" s="558"/>
      <c r="K8" s="553">
        <f t="shared" si="1"/>
        <v>0</v>
      </c>
      <c r="L8" s="553">
        <v>3</v>
      </c>
      <c r="M8" s="319" t="s">
        <v>136</v>
      </c>
      <c r="N8" s="319" t="s">
        <v>412</v>
      </c>
      <c r="O8" s="319" t="s">
        <v>131</v>
      </c>
      <c r="P8" s="319" t="s">
        <v>413</v>
      </c>
      <c r="Q8" s="319" t="s">
        <v>414</v>
      </c>
      <c r="R8" s="319" t="s">
        <v>415</v>
      </c>
      <c r="S8" s="71"/>
    </row>
    <row r="9" spans="1:19" s="554" customFormat="1" ht="15" thickBot="1">
      <c r="A9" s="573">
        <f>'1-συμβολαια'!A9</f>
        <v>0</v>
      </c>
      <c r="B9" s="566" t="str">
        <f>'1-συμβολαια'!C9</f>
        <v>χρησικτησία κήπος = 19?? πατρός ΔΩΡΕΑ άτυπη</v>
      </c>
      <c r="C9" s="567">
        <f>'1-συμβολαια'!D9</f>
        <v>777.77</v>
      </c>
      <c r="D9" s="568"/>
      <c r="E9" s="568"/>
      <c r="F9" s="569"/>
      <c r="G9" s="570"/>
      <c r="H9" s="570"/>
      <c r="I9" s="570"/>
      <c r="J9" s="570"/>
      <c r="K9" s="571">
        <f t="shared" si="1"/>
        <v>0</v>
      </c>
      <c r="L9" s="571">
        <v>3</v>
      </c>
      <c r="M9" s="473" t="s">
        <v>136</v>
      </c>
      <c r="N9" s="473" t="s">
        <v>412</v>
      </c>
      <c r="O9" s="473" t="s">
        <v>131</v>
      </c>
      <c r="P9" s="473" t="s">
        <v>413</v>
      </c>
      <c r="Q9" s="473" t="s">
        <v>414</v>
      </c>
      <c r="R9" s="473" t="s">
        <v>415</v>
      </c>
      <c r="S9" s="459"/>
    </row>
    <row r="10" spans="1:19" s="554" customFormat="1" ht="14.25">
      <c r="A10" s="572" t="str">
        <f>'1-συμβολαια'!A10</f>
        <v>5ο</v>
      </c>
      <c r="B10" s="562" t="str">
        <f>'1-συμβολαια'!C10</f>
        <v>γονική</v>
      </c>
      <c r="C10" s="552">
        <f>'1-συμβολαια'!D10</f>
        <v>2333.21</v>
      </c>
      <c r="D10" s="563"/>
      <c r="E10" s="563"/>
      <c r="F10" s="564"/>
      <c r="G10" s="558"/>
      <c r="H10" s="558"/>
      <c r="I10" s="558"/>
      <c r="J10" s="558"/>
      <c r="K10" s="553">
        <f t="shared" si="1"/>
        <v>0</v>
      </c>
      <c r="L10" s="553"/>
      <c r="M10" s="470" t="s">
        <v>136</v>
      </c>
      <c r="N10" s="470" t="s">
        <v>412</v>
      </c>
      <c r="O10" s="470" t="s">
        <v>131</v>
      </c>
      <c r="P10" s="470" t="s">
        <v>413</v>
      </c>
      <c r="Q10" s="470" t="s">
        <v>414</v>
      </c>
      <c r="R10" s="470" t="s">
        <v>415</v>
      </c>
      <c r="S10" s="457"/>
    </row>
    <row r="11" spans="1:19" s="554" customFormat="1" ht="14.25">
      <c r="A11" s="559">
        <f>'1-συμβολαια'!A11</f>
        <v>0</v>
      </c>
      <c r="B11" s="551" t="str">
        <f>'1-συμβολαια'!C11</f>
        <v>ΧΡΗΣΙΚΤΗΣΙΑ αγροτεμαχίου ;;;??? = 1993 ΑΝΑΔΑΣΜΟΣ</v>
      </c>
      <c r="C11" s="552">
        <f>'1-συμβολαια'!D11</f>
        <v>1111.1099999999999</v>
      </c>
      <c r="D11" s="555"/>
      <c r="E11" s="555"/>
      <c r="F11" s="556"/>
      <c r="G11" s="557"/>
      <c r="H11" s="558"/>
      <c r="I11" s="558"/>
      <c r="J11" s="558"/>
      <c r="K11" s="553">
        <f t="shared" si="1"/>
        <v>0</v>
      </c>
      <c r="L11" s="553">
        <v>3</v>
      </c>
      <c r="M11" s="319" t="s">
        <v>136</v>
      </c>
      <c r="N11" s="319" t="s">
        <v>412</v>
      </c>
      <c r="O11" s="319" t="s">
        <v>131</v>
      </c>
      <c r="P11" s="319" t="s">
        <v>413</v>
      </c>
      <c r="Q11" s="319" t="s">
        <v>414</v>
      </c>
      <c r="R11" s="319" t="s">
        <v>415</v>
      </c>
      <c r="S11" s="71"/>
    </row>
    <row r="12" spans="1:19" s="554" customFormat="1" ht="15" thickBot="1">
      <c r="A12" s="565">
        <f>'1-συμβολαια'!A12</f>
        <v>0</v>
      </c>
      <c r="B12" s="566" t="str">
        <f>'1-συμβολαια'!C12</f>
        <v>ΧΡΗΣΙΚΤΗΣΙΑ κήπου = 1956 πατρός ΔΩΡΕΑ άτυπη</v>
      </c>
      <c r="C12" s="567">
        <f>'1-συμβολαια'!D12</f>
        <v>777.77</v>
      </c>
      <c r="D12" s="568"/>
      <c r="E12" s="568"/>
      <c r="F12" s="569"/>
      <c r="G12" s="570"/>
      <c r="H12" s="570"/>
      <c r="I12" s="570"/>
      <c r="J12" s="570"/>
      <c r="K12" s="571">
        <f t="shared" si="1"/>
        <v>0</v>
      </c>
      <c r="L12" s="571">
        <v>3</v>
      </c>
      <c r="M12" s="473" t="s">
        <v>136</v>
      </c>
      <c r="N12" s="473" t="s">
        <v>412</v>
      </c>
      <c r="O12" s="473" t="s">
        <v>131</v>
      </c>
      <c r="P12" s="473" t="s">
        <v>413</v>
      </c>
      <c r="Q12" s="473" t="s">
        <v>414</v>
      </c>
      <c r="R12" s="473" t="s">
        <v>415</v>
      </c>
      <c r="S12" s="459"/>
    </row>
    <row r="13" spans="1:19" s="554" customFormat="1" ht="14.25">
      <c r="A13" s="561" t="str">
        <f>'1-συμβολαια'!A13</f>
        <v>6ο</v>
      </c>
      <c r="B13" s="562" t="str">
        <f>'1-συμβολαια'!C13</f>
        <v>γονική {αγροτεμάχιο 177 Ποταμιά ''βαινάρ'' 1.495,60μ2</v>
      </c>
      <c r="C13" s="552">
        <f>'1-συμβολαια'!D13</f>
        <v>1893.21</v>
      </c>
      <c r="D13" s="563"/>
      <c r="E13" s="563"/>
      <c r="F13" s="564"/>
      <c r="G13" s="558"/>
      <c r="H13" s="558"/>
      <c r="I13" s="558"/>
      <c r="J13" s="558"/>
      <c r="K13" s="553">
        <f t="shared" si="1"/>
        <v>0</v>
      </c>
      <c r="L13" s="553"/>
      <c r="M13" s="470" t="s">
        <v>136</v>
      </c>
      <c r="N13" s="470" t="s">
        <v>412</v>
      </c>
      <c r="O13" s="470" t="s">
        <v>131</v>
      </c>
      <c r="P13" s="470" t="s">
        <v>413</v>
      </c>
      <c r="Q13" s="470" t="s">
        <v>414</v>
      </c>
      <c r="R13" s="470" t="s">
        <v>415</v>
      </c>
      <c r="S13" s="457"/>
    </row>
    <row r="14" spans="1:19" s="554" customFormat="1" ht="15" thickBot="1">
      <c r="A14" s="573">
        <f>'1-συμβολαια'!A14</f>
        <v>0</v>
      </c>
      <c r="B14" s="566" t="str">
        <f>'1-συμβολαια'!C14</f>
        <v>ΧΡΗΣΙΚΤΗΣΙΑ αγροτεμαχίου ;;;??? = 1993 ΑΝΑΔΑΣΜΟΣ</v>
      </c>
      <c r="C14" s="567">
        <f>'1-συμβολαια'!D14</f>
        <v>1111.1099999999999</v>
      </c>
      <c r="D14" s="568"/>
      <c r="E14" s="568"/>
      <c r="F14" s="569"/>
      <c r="G14" s="570"/>
      <c r="H14" s="570"/>
      <c r="I14" s="570"/>
      <c r="J14" s="570"/>
      <c r="K14" s="571">
        <f t="shared" si="1"/>
        <v>0</v>
      </c>
      <c r="L14" s="571">
        <v>3</v>
      </c>
      <c r="M14" s="473" t="s">
        <v>136</v>
      </c>
      <c r="N14" s="473" t="s">
        <v>412</v>
      </c>
      <c r="O14" s="473" t="s">
        <v>131</v>
      </c>
      <c r="P14" s="473" t="s">
        <v>413</v>
      </c>
      <c r="Q14" s="473" t="s">
        <v>414</v>
      </c>
      <c r="R14" s="473" t="s">
        <v>415</v>
      </c>
      <c r="S14" s="459"/>
    </row>
    <row r="15" spans="1:19" s="554" customFormat="1" ht="14.25">
      <c r="A15" s="572" t="str">
        <f>'1-συμβολαια'!A15</f>
        <v>7ο</v>
      </c>
      <c r="B15" s="562" t="str">
        <f>'1-συμβολαια'!C15</f>
        <v>αγοραπωλησία {αγροτεμάχιο 177 Ποταμιά ''βαινάρ'' 41,40μ2} τίμημα = Δ.Ο.Υ. =</v>
      </c>
      <c r="C15" s="552">
        <f>'1-συμβολαια'!D15</f>
        <v>45.9</v>
      </c>
      <c r="D15" s="563"/>
      <c r="E15" s="563"/>
      <c r="F15" s="564"/>
      <c r="G15" s="558"/>
      <c r="H15" s="558"/>
      <c r="I15" s="558"/>
      <c r="J15" s="558"/>
      <c r="K15" s="553">
        <f t="shared" si="1"/>
        <v>0</v>
      </c>
      <c r="L15" s="553"/>
      <c r="M15" s="470" t="s">
        <v>136</v>
      </c>
      <c r="N15" s="470" t="s">
        <v>412</v>
      </c>
      <c r="O15" s="470" t="s">
        <v>131</v>
      </c>
      <c r="P15" s="470" t="s">
        <v>413</v>
      </c>
      <c r="Q15" s="470" t="s">
        <v>414</v>
      </c>
      <c r="R15" s="470" t="s">
        <v>415</v>
      </c>
      <c r="S15" s="457"/>
    </row>
    <row r="16" spans="1:19" s="554" customFormat="1" ht="15" thickBot="1">
      <c r="A16" s="565">
        <f>'1-συμβολαια'!A16</f>
        <v>0</v>
      </c>
      <c r="B16" s="566" t="str">
        <f>'1-συμβολαια'!C16</f>
        <v>ΧΡΗΣΙΚΤΗΣΙΑ αγροτεμαχίου ;;;??? = 1993 ΑΝΑΔΑΣΜΟΣ</v>
      </c>
      <c r="C16" s="567">
        <f>'1-συμβολαια'!D16</f>
        <v>5.55</v>
      </c>
      <c r="D16" s="568"/>
      <c r="E16" s="568"/>
      <c r="F16" s="569"/>
      <c r="G16" s="570"/>
      <c r="H16" s="570"/>
      <c r="I16" s="570"/>
      <c r="J16" s="570"/>
      <c r="K16" s="571">
        <f t="shared" si="1"/>
        <v>0</v>
      </c>
      <c r="L16" s="571">
        <v>3</v>
      </c>
      <c r="M16" s="473" t="s">
        <v>136</v>
      </c>
      <c r="N16" s="473" t="s">
        <v>412</v>
      </c>
      <c r="O16" s="473" t="s">
        <v>131</v>
      </c>
      <c r="P16" s="473" t="s">
        <v>413</v>
      </c>
      <c r="Q16" s="473" t="s">
        <v>414</v>
      </c>
      <c r="R16" s="473" t="s">
        <v>415</v>
      </c>
      <c r="S16" s="459"/>
    </row>
    <row r="17" spans="1:25" ht="15.75">
      <c r="A17" s="658" t="s">
        <v>56</v>
      </c>
      <c r="B17" s="659"/>
      <c r="C17" s="659"/>
      <c r="D17" s="574">
        <f t="shared" ref="D17:L17" si="2">SUM(D3:D16)</f>
        <v>0</v>
      </c>
      <c r="E17" s="574">
        <f t="shared" si="2"/>
        <v>0</v>
      </c>
      <c r="F17" s="574">
        <f t="shared" si="2"/>
        <v>0</v>
      </c>
      <c r="G17" s="575">
        <f t="shared" si="2"/>
        <v>0</v>
      </c>
      <c r="H17" s="575">
        <f t="shared" si="2"/>
        <v>0</v>
      </c>
      <c r="I17" s="575">
        <f t="shared" si="2"/>
        <v>0</v>
      </c>
      <c r="J17" s="575">
        <f t="shared" si="2"/>
        <v>0</v>
      </c>
      <c r="K17" s="575">
        <f t="shared" si="2"/>
        <v>0</v>
      </c>
      <c r="L17" s="575">
        <f t="shared" si="2"/>
        <v>27</v>
      </c>
    </row>
    <row r="18" spans="1:25" ht="15.75">
      <c r="M18" s="116" t="s">
        <v>101</v>
      </c>
      <c r="N18" s="128"/>
      <c r="O18" s="128"/>
      <c r="P18" s="128"/>
      <c r="Q18" s="128"/>
      <c r="R18" s="128"/>
      <c r="S18" s="128"/>
      <c r="T18" s="113"/>
      <c r="U18" s="113"/>
      <c r="V18" s="113"/>
      <c r="W18" s="113"/>
      <c r="X18" s="5"/>
    </row>
    <row r="19" spans="1:25" ht="15.75">
      <c r="M19" s="220"/>
      <c r="N19" s="116" t="s">
        <v>408</v>
      </c>
      <c r="O19" s="220"/>
      <c r="P19" s="220"/>
      <c r="Q19" s="220"/>
      <c r="R19" s="220"/>
      <c r="S19" s="220"/>
      <c r="T19" s="220"/>
      <c r="U19" s="220"/>
      <c r="V19" s="220"/>
      <c r="W19" s="227"/>
      <c r="X19" s="227"/>
      <c r="Y19" s="227"/>
    </row>
    <row r="20" spans="1:25" ht="15.75">
      <c r="M20" s="227"/>
      <c r="N20" s="227"/>
      <c r="O20" s="128" t="s">
        <v>102</v>
      </c>
      <c r="P20" s="128"/>
      <c r="Q20" s="128"/>
      <c r="R20" s="128"/>
      <c r="S20" s="128"/>
      <c r="T20" s="128"/>
      <c r="U20" s="128"/>
      <c r="V20" s="128"/>
      <c r="W20" s="128"/>
      <c r="X20" s="227"/>
      <c r="Y20" s="226"/>
    </row>
    <row r="21" spans="1:25" ht="15.75">
      <c r="M21" s="227"/>
      <c r="N21" s="227"/>
      <c r="O21" s="227"/>
      <c r="P21" s="228" t="s">
        <v>409</v>
      </c>
      <c r="Q21" s="227"/>
      <c r="R21" s="227"/>
      <c r="S21" s="228"/>
      <c r="T21" s="228"/>
      <c r="U21" s="228"/>
      <c r="V21" s="228"/>
      <c r="W21" s="228"/>
      <c r="X21" s="228"/>
      <c r="Y21" s="226"/>
    </row>
    <row r="22" spans="1:25" ht="15.75">
      <c r="M22" s="227"/>
      <c r="N22" s="227"/>
      <c r="O22" s="227"/>
      <c r="P22" s="227"/>
      <c r="Q22" s="128" t="s">
        <v>410</v>
      </c>
      <c r="R22" s="128"/>
      <c r="S22" s="128"/>
      <c r="T22" s="228"/>
      <c r="U22" s="228"/>
      <c r="V22" s="128"/>
      <c r="W22" s="128"/>
      <c r="X22" s="128"/>
      <c r="Y22" s="226"/>
    </row>
    <row r="23" spans="1:25" ht="15.75">
      <c r="M23" s="227"/>
      <c r="N23" s="227"/>
      <c r="O23" s="227"/>
      <c r="P23" s="227"/>
      <c r="Q23" s="227"/>
      <c r="R23" s="228" t="s">
        <v>411</v>
      </c>
      <c r="S23" s="228"/>
      <c r="T23" s="228"/>
      <c r="U23" s="228"/>
      <c r="V23" s="228"/>
      <c r="W23" s="228"/>
      <c r="X23" s="228"/>
      <c r="Y23" s="226"/>
    </row>
    <row r="24" spans="1:25" ht="15.75">
      <c r="T24" s="117"/>
      <c r="Y24" s="226"/>
    </row>
    <row r="25" spans="1:25" ht="15.75">
      <c r="T25" s="117"/>
    </row>
    <row r="26" spans="1:25" ht="15.75">
      <c r="T26" s="117"/>
    </row>
    <row r="27" spans="1:25" ht="15.75">
      <c r="T27" s="117"/>
    </row>
  </sheetData>
  <mergeCells count="8">
    <mergeCell ref="M1:S2"/>
    <mergeCell ref="L1:L2"/>
    <mergeCell ref="A17:C1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6"/>
  <sheetViews>
    <sheetView workbookViewId="0">
      <pane ySplit="2" topLeftCell="A3" activePane="bottomLeft" state="frozen"/>
      <selection pane="bottomLeft" activeCell="E24" sqref="E24"/>
    </sheetView>
  </sheetViews>
  <sheetFormatPr defaultRowHeight="15"/>
  <cols>
    <col min="1" max="1" width="11.5703125" style="99" bestFit="1" customWidth="1"/>
    <col min="2" max="2" width="80.85546875" style="100" bestFit="1" customWidth="1"/>
    <col min="3" max="3" width="14.28515625" style="101" customWidth="1"/>
    <col min="4" max="4" width="10.42578125" style="101" bestFit="1" customWidth="1"/>
    <col min="5" max="5" width="16.7109375" style="101" bestFit="1" customWidth="1"/>
    <col min="6" max="6" width="7.85546875" style="98" customWidth="1"/>
    <col min="7" max="7" width="10" style="98" customWidth="1"/>
    <col min="8" max="8" width="6.140625" style="98" bestFit="1" customWidth="1"/>
    <col min="9" max="12" width="7.140625" style="98" customWidth="1"/>
    <col min="13" max="13" width="6.28515625" style="98" customWidth="1"/>
    <col min="14" max="21" width="7.140625" style="98" customWidth="1"/>
    <col min="22" max="22" width="30.85546875" style="98" customWidth="1"/>
    <col min="23" max="220" width="9.140625" style="94"/>
    <col min="221" max="221" width="9" style="94" bestFit="1" customWidth="1"/>
    <col min="222" max="222" width="9.85546875" style="94" bestFit="1" customWidth="1"/>
    <col min="223" max="223" width="9.140625" style="94" bestFit="1" customWidth="1"/>
    <col min="224" max="224" width="16" style="94" bestFit="1" customWidth="1"/>
    <col min="225" max="225" width="9" style="94" bestFit="1" customWidth="1"/>
    <col min="226" max="226" width="7.85546875" style="94" bestFit="1" customWidth="1"/>
    <col min="227" max="227" width="11.7109375" style="94" bestFit="1" customWidth="1"/>
    <col min="228" max="228" width="14.28515625" style="94" customWidth="1"/>
    <col min="229" max="229" width="11.7109375" style="94" bestFit="1" customWidth="1"/>
    <col min="230" max="230" width="14.140625" style="94" bestFit="1" customWidth="1"/>
    <col min="231" max="231" width="16.7109375" style="94" customWidth="1"/>
    <col min="232" max="232" width="16.5703125" style="94" customWidth="1"/>
    <col min="233" max="234" width="7.85546875" style="94" bestFit="1" customWidth="1"/>
    <col min="235" max="235" width="8" style="94" bestFit="1" customWidth="1"/>
    <col min="236" max="237" width="7.85546875" style="94" bestFit="1" customWidth="1"/>
    <col min="238" max="238" width="9.7109375" style="94" customWidth="1"/>
    <col min="239" max="239" width="12.85546875" style="94" customWidth="1"/>
    <col min="240" max="476" width="9.140625" style="94"/>
    <col min="477" max="477" width="9" style="94" bestFit="1" customWidth="1"/>
    <col min="478" max="478" width="9.85546875" style="94" bestFit="1" customWidth="1"/>
    <col min="479" max="479" width="9.140625" style="94" bestFit="1" customWidth="1"/>
    <col min="480" max="480" width="16" style="94" bestFit="1" customWidth="1"/>
    <col min="481" max="481" width="9" style="94" bestFit="1" customWidth="1"/>
    <col min="482" max="482" width="7.85546875" style="94" bestFit="1" customWidth="1"/>
    <col min="483" max="483" width="11.7109375" style="94" bestFit="1" customWidth="1"/>
    <col min="484" max="484" width="14.28515625" style="94" customWidth="1"/>
    <col min="485" max="485" width="11.7109375" style="94" bestFit="1" customWidth="1"/>
    <col min="486" max="486" width="14.140625" style="94" bestFit="1" customWidth="1"/>
    <col min="487" max="487" width="16.7109375" style="94" customWidth="1"/>
    <col min="488" max="488" width="16.5703125" style="94" customWidth="1"/>
    <col min="489" max="490" width="7.85546875" style="94" bestFit="1" customWidth="1"/>
    <col min="491" max="491" width="8" style="94" bestFit="1" customWidth="1"/>
    <col min="492" max="493" width="7.85546875" style="94" bestFit="1" customWidth="1"/>
    <col min="494" max="494" width="9.7109375" style="94" customWidth="1"/>
    <col min="495" max="495" width="12.85546875" style="94" customWidth="1"/>
    <col min="496" max="732" width="9.140625" style="94"/>
    <col min="733" max="733" width="9" style="94" bestFit="1" customWidth="1"/>
    <col min="734" max="734" width="9.85546875" style="94" bestFit="1" customWidth="1"/>
    <col min="735" max="735" width="9.140625" style="94" bestFit="1" customWidth="1"/>
    <col min="736" max="736" width="16" style="94" bestFit="1" customWidth="1"/>
    <col min="737" max="737" width="9" style="94" bestFit="1" customWidth="1"/>
    <col min="738" max="738" width="7.85546875" style="94" bestFit="1" customWidth="1"/>
    <col min="739" max="739" width="11.7109375" style="94" bestFit="1" customWidth="1"/>
    <col min="740" max="740" width="14.28515625" style="94" customWidth="1"/>
    <col min="741" max="741" width="11.7109375" style="94" bestFit="1" customWidth="1"/>
    <col min="742" max="742" width="14.140625" style="94" bestFit="1" customWidth="1"/>
    <col min="743" max="743" width="16.7109375" style="94" customWidth="1"/>
    <col min="744" max="744" width="16.5703125" style="94" customWidth="1"/>
    <col min="745" max="746" width="7.85546875" style="94" bestFit="1" customWidth="1"/>
    <col min="747" max="747" width="8" style="94" bestFit="1" customWidth="1"/>
    <col min="748" max="749" width="7.85546875" style="94" bestFit="1" customWidth="1"/>
    <col min="750" max="750" width="9.7109375" style="94" customWidth="1"/>
    <col min="751" max="751" width="12.85546875" style="94" customWidth="1"/>
    <col min="752" max="988" width="9.140625" style="94"/>
    <col min="989" max="989" width="9" style="94" bestFit="1" customWidth="1"/>
    <col min="990" max="990" width="9.85546875" style="94" bestFit="1" customWidth="1"/>
    <col min="991" max="991" width="9.140625" style="94" bestFit="1" customWidth="1"/>
    <col min="992" max="992" width="16" style="94" bestFit="1" customWidth="1"/>
    <col min="993" max="993" width="9" style="94" bestFit="1" customWidth="1"/>
    <col min="994" max="994" width="7.85546875" style="94" bestFit="1" customWidth="1"/>
    <col min="995" max="995" width="11.7109375" style="94" bestFit="1" customWidth="1"/>
    <col min="996" max="996" width="14.28515625" style="94" customWidth="1"/>
    <col min="997" max="997" width="11.7109375" style="94" bestFit="1" customWidth="1"/>
    <col min="998" max="998" width="14.140625" style="94" bestFit="1" customWidth="1"/>
    <col min="999" max="999" width="16.7109375" style="94" customWidth="1"/>
    <col min="1000" max="1000" width="16.5703125" style="94" customWidth="1"/>
    <col min="1001" max="1002" width="7.85546875" style="94" bestFit="1" customWidth="1"/>
    <col min="1003" max="1003" width="8" style="94" bestFit="1" customWidth="1"/>
    <col min="1004" max="1005" width="7.85546875" style="94" bestFit="1" customWidth="1"/>
    <col min="1006" max="1006" width="9.7109375" style="94" customWidth="1"/>
    <col min="1007" max="1007" width="12.85546875" style="94" customWidth="1"/>
    <col min="1008" max="1244" width="9.140625" style="94"/>
    <col min="1245" max="1245" width="9" style="94" bestFit="1" customWidth="1"/>
    <col min="1246" max="1246" width="9.85546875" style="94" bestFit="1" customWidth="1"/>
    <col min="1247" max="1247" width="9.140625" style="94" bestFit="1" customWidth="1"/>
    <col min="1248" max="1248" width="16" style="94" bestFit="1" customWidth="1"/>
    <col min="1249" max="1249" width="9" style="94" bestFit="1" customWidth="1"/>
    <col min="1250" max="1250" width="7.85546875" style="94" bestFit="1" customWidth="1"/>
    <col min="1251" max="1251" width="11.7109375" style="94" bestFit="1" customWidth="1"/>
    <col min="1252" max="1252" width="14.28515625" style="94" customWidth="1"/>
    <col min="1253" max="1253" width="11.7109375" style="94" bestFit="1" customWidth="1"/>
    <col min="1254" max="1254" width="14.140625" style="94" bestFit="1" customWidth="1"/>
    <col min="1255" max="1255" width="16.7109375" style="94" customWidth="1"/>
    <col min="1256" max="1256" width="16.5703125" style="94" customWidth="1"/>
    <col min="1257" max="1258" width="7.85546875" style="94" bestFit="1" customWidth="1"/>
    <col min="1259" max="1259" width="8" style="94" bestFit="1" customWidth="1"/>
    <col min="1260" max="1261" width="7.85546875" style="94" bestFit="1" customWidth="1"/>
    <col min="1262" max="1262" width="9.7109375" style="94" customWidth="1"/>
    <col min="1263" max="1263" width="12.85546875" style="94" customWidth="1"/>
    <col min="1264" max="1500" width="9.140625" style="94"/>
    <col min="1501" max="1501" width="9" style="94" bestFit="1" customWidth="1"/>
    <col min="1502" max="1502" width="9.85546875" style="94" bestFit="1" customWidth="1"/>
    <col min="1503" max="1503" width="9.140625" style="94" bestFit="1" customWidth="1"/>
    <col min="1504" max="1504" width="16" style="94" bestFit="1" customWidth="1"/>
    <col min="1505" max="1505" width="9" style="94" bestFit="1" customWidth="1"/>
    <col min="1506" max="1506" width="7.85546875" style="94" bestFit="1" customWidth="1"/>
    <col min="1507" max="1507" width="11.7109375" style="94" bestFit="1" customWidth="1"/>
    <col min="1508" max="1508" width="14.28515625" style="94" customWidth="1"/>
    <col min="1509" max="1509" width="11.7109375" style="94" bestFit="1" customWidth="1"/>
    <col min="1510" max="1510" width="14.140625" style="94" bestFit="1" customWidth="1"/>
    <col min="1511" max="1511" width="16.7109375" style="94" customWidth="1"/>
    <col min="1512" max="1512" width="16.5703125" style="94" customWidth="1"/>
    <col min="1513" max="1514" width="7.85546875" style="94" bestFit="1" customWidth="1"/>
    <col min="1515" max="1515" width="8" style="94" bestFit="1" customWidth="1"/>
    <col min="1516" max="1517" width="7.85546875" style="94" bestFit="1" customWidth="1"/>
    <col min="1518" max="1518" width="9.7109375" style="94" customWidth="1"/>
    <col min="1519" max="1519" width="12.85546875" style="94" customWidth="1"/>
    <col min="1520" max="1756" width="9.140625" style="94"/>
    <col min="1757" max="1757" width="9" style="94" bestFit="1" customWidth="1"/>
    <col min="1758" max="1758" width="9.85546875" style="94" bestFit="1" customWidth="1"/>
    <col min="1759" max="1759" width="9.140625" style="94" bestFit="1" customWidth="1"/>
    <col min="1760" max="1760" width="16" style="94" bestFit="1" customWidth="1"/>
    <col min="1761" max="1761" width="9" style="94" bestFit="1" customWidth="1"/>
    <col min="1762" max="1762" width="7.85546875" style="94" bestFit="1" customWidth="1"/>
    <col min="1763" max="1763" width="11.7109375" style="94" bestFit="1" customWidth="1"/>
    <col min="1764" max="1764" width="14.28515625" style="94" customWidth="1"/>
    <col min="1765" max="1765" width="11.7109375" style="94" bestFit="1" customWidth="1"/>
    <col min="1766" max="1766" width="14.140625" style="94" bestFit="1" customWidth="1"/>
    <col min="1767" max="1767" width="16.7109375" style="94" customWidth="1"/>
    <col min="1768" max="1768" width="16.5703125" style="94" customWidth="1"/>
    <col min="1769" max="1770" width="7.85546875" style="94" bestFit="1" customWidth="1"/>
    <col min="1771" max="1771" width="8" style="94" bestFit="1" customWidth="1"/>
    <col min="1772" max="1773" width="7.85546875" style="94" bestFit="1" customWidth="1"/>
    <col min="1774" max="1774" width="9.7109375" style="94" customWidth="1"/>
    <col min="1775" max="1775" width="12.85546875" style="94" customWidth="1"/>
    <col min="1776" max="2012" width="9.140625" style="94"/>
    <col min="2013" max="2013" width="9" style="94" bestFit="1" customWidth="1"/>
    <col min="2014" max="2014" width="9.85546875" style="94" bestFit="1" customWidth="1"/>
    <col min="2015" max="2015" width="9.140625" style="94" bestFit="1" customWidth="1"/>
    <col min="2016" max="2016" width="16" style="94" bestFit="1" customWidth="1"/>
    <col min="2017" max="2017" width="9" style="94" bestFit="1" customWidth="1"/>
    <col min="2018" max="2018" width="7.85546875" style="94" bestFit="1" customWidth="1"/>
    <col min="2019" max="2019" width="11.7109375" style="94" bestFit="1" customWidth="1"/>
    <col min="2020" max="2020" width="14.28515625" style="94" customWidth="1"/>
    <col min="2021" max="2021" width="11.7109375" style="94" bestFit="1" customWidth="1"/>
    <col min="2022" max="2022" width="14.140625" style="94" bestFit="1" customWidth="1"/>
    <col min="2023" max="2023" width="16.7109375" style="94" customWidth="1"/>
    <col min="2024" max="2024" width="16.5703125" style="94" customWidth="1"/>
    <col min="2025" max="2026" width="7.85546875" style="94" bestFit="1" customWidth="1"/>
    <col min="2027" max="2027" width="8" style="94" bestFit="1" customWidth="1"/>
    <col min="2028" max="2029" width="7.85546875" style="94" bestFit="1" customWidth="1"/>
    <col min="2030" max="2030" width="9.7109375" style="94" customWidth="1"/>
    <col min="2031" max="2031" width="12.85546875" style="94" customWidth="1"/>
    <col min="2032" max="2268" width="9.140625" style="94"/>
    <col min="2269" max="2269" width="9" style="94" bestFit="1" customWidth="1"/>
    <col min="2270" max="2270" width="9.85546875" style="94" bestFit="1" customWidth="1"/>
    <col min="2271" max="2271" width="9.140625" style="94" bestFit="1" customWidth="1"/>
    <col min="2272" max="2272" width="16" style="94" bestFit="1" customWidth="1"/>
    <col min="2273" max="2273" width="9" style="94" bestFit="1" customWidth="1"/>
    <col min="2274" max="2274" width="7.85546875" style="94" bestFit="1" customWidth="1"/>
    <col min="2275" max="2275" width="11.7109375" style="94" bestFit="1" customWidth="1"/>
    <col min="2276" max="2276" width="14.28515625" style="94" customWidth="1"/>
    <col min="2277" max="2277" width="11.7109375" style="94" bestFit="1" customWidth="1"/>
    <col min="2278" max="2278" width="14.140625" style="94" bestFit="1" customWidth="1"/>
    <col min="2279" max="2279" width="16.7109375" style="94" customWidth="1"/>
    <col min="2280" max="2280" width="16.5703125" style="94" customWidth="1"/>
    <col min="2281" max="2282" width="7.85546875" style="94" bestFit="1" customWidth="1"/>
    <col min="2283" max="2283" width="8" style="94" bestFit="1" customWidth="1"/>
    <col min="2284" max="2285" width="7.85546875" style="94" bestFit="1" customWidth="1"/>
    <col min="2286" max="2286" width="9.7109375" style="94" customWidth="1"/>
    <col min="2287" max="2287" width="12.85546875" style="94" customWidth="1"/>
    <col min="2288" max="2524" width="9.140625" style="94"/>
    <col min="2525" max="2525" width="9" style="94" bestFit="1" customWidth="1"/>
    <col min="2526" max="2526" width="9.85546875" style="94" bestFit="1" customWidth="1"/>
    <col min="2527" max="2527" width="9.140625" style="94" bestFit="1" customWidth="1"/>
    <col min="2528" max="2528" width="16" style="94" bestFit="1" customWidth="1"/>
    <col min="2529" max="2529" width="9" style="94" bestFit="1" customWidth="1"/>
    <col min="2530" max="2530" width="7.85546875" style="94" bestFit="1" customWidth="1"/>
    <col min="2531" max="2531" width="11.7109375" style="94" bestFit="1" customWidth="1"/>
    <col min="2532" max="2532" width="14.28515625" style="94" customWidth="1"/>
    <col min="2533" max="2533" width="11.7109375" style="94" bestFit="1" customWidth="1"/>
    <col min="2534" max="2534" width="14.140625" style="94" bestFit="1" customWidth="1"/>
    <col min="2535" max="2535" width="16.7109375" style="94" customWidth="1"/>
    <col min="2536" max="2536" width="16.5703125" style="94" customWidth="1"/>
    <col min="2537" max="2538" width="7.85546875" style="94" bestFit="1" customWidth="1"/>
    <col min="2539" max="2539" width="8" style="94" bestFit="1" customWidth="1"/>
    <col min="2540" max="2541" width="7.85546875" style="94" bestFit="1" customWidth="1"/>
    <col min="2542" max="2542" width="9.7109375" style="94" customWidth="1"/>
    <col min="2543" max="2543" width="12.85546875" style="94" customWidth="1"/>
    <col min="2544" max="2780" width="9.140625" style="94"/>
    <col min="2781" max="2781" width="9" style="94" bestFit="1" customWidth="1"/>
    <col min="2782" max="2782" width="9.85546875" style="94" bestFit="1" customWidth="1"/>
    <col min="2783" max="2783" width="9.140625" style="94" bestFit="1" customWidth="1"/>
    <col min="2784" max="2784" width="16" style="94" bestFit="1" customWidth="1"/>
    <col min="2785" max="2785" width="9" style="94" bestFit="1" customWidth="1"/>
    <col min="2786" max="2786" width="7.85546875" style="94" bestFit="1" customWidth="1"/>
    <col min="2787" max="2787" width="11.7109375" style="94" bestFit="1" customWidth="1"/>
    <col min="2788" max="2788" width="14.28515625" style="94" customWidth="1"/>
    <col min="2789" max="2789" width="11.7109375" style="94" bestFit="1" customWidth="1"/>
    <col min="2790" max="2790" width="14.140625" style="94" bestFit="1" customWidth="1"/>
    <col min="2791" max="2791" width="16.7109375" style="94" customWidth="1"/>
    <col min="2792" max="2792" width="16.5703125" style="94" customWidth="1"/>
    <col min="2793" max="2794" width="7.85546875" style="94" bestFit="1" customWidth="1"/>
    <col min="2795" max="2795" width="8" style="94" bestFit="1" customWidth="1"/>
    <col min="2796" max="2797" width="7.85546875" style="94" bestFit="1" customWidth="1"/>
    <col min="2798" max="2798" width="9.7109375" style="94" customWidth="1"/>
    <col min="2799" max="2799" width="12.85546875" style="94" customWidth="1"/>
    <col min="2800" max="3036" width="9.140625" style="94"/>
    <col min="3037" max="3037" width="9" style="94" bestFit="1" customWidth="1"/>
    <col min="3038" max="3038" width="9.85546875" style="94" bestFit="1" customWidth="1"/>
    <col min="3039" max="3039" width="9.140625" style="94" bestFit="1" customWidth="1"/>
    <col min="3040" max="3040" width="16" style="94" bestFit="1" customWidth="1"/>
    <col min="3041" max="3041" width="9" style="94" bestFit="1" customWidth="1"/>
    <col min="3042" max="3042" width="7.85546875" style="94" bestFit="1" customWidth="1"/>
    <col min="3043" max="3043" width="11.7109375" style="94" bestFit="1" customWidth="1"/>
    <col min="3044" max="3044" width="14.28515625" style="94" customWidth="1"/>
    <col min="3045" max="3045" width="11.7109375" style="94" bestFit="1" customWidth="1"/>
    <col min="3046" max="3046" width="14.140625" style="94" bestFit="1" customWidth="1"/>
    <col min="3047" max="3047" width="16.7109375" style="94" customWidth="1"/>
    <col min="3048" max="3048" width="16.5703125" style="94" customWidth="1"/>
    <col min="3049" max="3050" width="7.85546875" style="94" bestFit="1" customWidth="1"/>
    <col min="3051" max="3051" width="8" style="94" bestFit="1" customWidth="1"/>
    <col min="3052" max="3053" width="7.85546875" style="94" bestFit="1" customWidth="1"/>
    <col min="3054" max="3054" width="9.7109375" style="94" customWidth="1"/>
    <col min="3055" max="3055" width="12.85546875" style="94" customWidth="1"/>
    <col min="3056" max="3292" width="9.140625" style="94"/>
    <col min="3293" max="3293" width="9" style="94" bestFit="1" customWidth="1"/>
    <col min="3294" max="3294" width="9.85546875" style="94" bestFit="1" customWidth="1"/>
    <col min="3295" max="3295" width="9.140625" style="94" bestFit="1" customWidth="1"/>
    <col min="3296" max="3296" width="16" style="94" bestFit="1" customWidth="1"/>
    <col min="3297" max="3297" width="9" style="94" bestFit="1" customWidth="1"/>
    <col min="3298" max="3298" width="7.85546875" style="94" bestFit="1" customWidth="1"/>
    <col min="3299" max="3299" width="11.7109375" style="94" bestFit="1" customWidth="1"/>
    <col min="3300" max="3300" width="14.28515625" style="94" customWidth="1"/>
    <col min="3301" max="3301" width="11.7109375" style="94" bestFit="1" customWidth="1"/>
    <col min="3302" max="3302" width="14.140625" style="94" bestFit="1" customWidth="1"/>
    <col min="3303" max="3303" width="16.7109375" style="94" customWidth="1"/>
    <col min="3304" max="3304" width="16.5703125" style="94" customWidth="1"/>
    <col min="3305" max="3306" width="7.85546875" style="94" bestFit="1" customWidth="1"/>
    <col min="3307" max="3307" width="8" style="94" bestFit="1" customWidth="1"/>
    <col min="3308" max="3309" width="7.85546875" style="94" bestFit="1" customWidth="1"/>
    <col min="3310" max="3310" width="9.7109375" style="94" customWidth="1"/>
    <col min="3311" max="3311" width="12.85546875" style="94" customWidth="1"/>
    <col min="3312" max="3548" width="9.140625" style="94"/>
    <col min="3549" max="3549" width="9" style="94" bestFit="1" customWidth="1"/>
    <col min="3550" max="3550" width="9.85546875" style="94" bestFit="1" customWidth="1"/>
    <col min="3551" max="3551" width="9.140625" style="94" bestFit="1" customWidth="1"/>
    <col min="3552" max="3552" width="16" style="94" bestFit="1" customWidth="1"/>
    <col min="3553" max="3553" width="9" style="94" bestFit="1" customWidth="1"/>
    <col min="3554" max="3554" width="7.85546875" style="94" bestFit="1" customWidth="1"/>
    <col min="3555" max="3555" width="11.7109375" style="94" bestFit="1" customWidth="1"/>
    <col min="3556" max="3556" width="14.28515625" style="94" customWidth="1"/>
    <col min="3557" max="3557" width="11.7109375" style="94" bestFit="1" customWidth="1"/>
    <col min="3558" max="3558" width="14.140625" style="94" bestFit="1" customWidth="1"/>
    <col min="3559" max="3559" width="16.7109375" style="94" customWidth="1"/>
    <col min="3560" max="3560" width="16.5703125" style="94" customWidth="1"/>
    <col min="3561" max="3562" width="7.85546875" style="94" bestFit="1" customWidth="1"/>
    <col min="3563" max="3563" width="8" style="94" bestFit="1" customWidth="1"/>
    <col min="3564" max="3565" width="7.85546875" style="94" bestFit="1" customWidth="1"/>
    <col min="3566" max="3566" width="9.7109375" style="94" customWidth="1"/>
    <col min="3567" max="3567" width="12.85546875" style="94" customWidth="1"/>
    <col min="3568" max="3804" width="9.140625" style="94"/>
    <col min="3805" max="3805" width="9" style="94" bestFit="1" customWidth="1"/>
    <col min="3806" max="3806" width="9.85546875" style="94" bestFit="1" customWidth="1"/>
    <col min="3807" max="3807" width="9.140625" style="94" bestFit="1" customWidth="1"/>
    <col min="3808" max="3808" width="16" style="94" bestFit="1" customWidth="1"/>
    <col min="3809" max="3809" width="9" style="94" bestFit="1" customWidth="1"/>
    <col min="3810" max="3810" width="7.85546875" style="94" bestFit="1" customWidth="1"/>
    <col min="3811" max="3811" width="11.7109375" style="94" bestFit="1" customWidth="1"/>
    <col min="3812" max="3812" width="14.28515625" style="94" customWidth="1"/>
    <col min="3813" max="3813" width="11.7109375" style="94" bestFit="1" customWidth="1"/>
    <col min="3814" max="3814" width="14.140625" style="94" bestFit="1" customWidth="1"/>
    <col min="3815" max="3815" width="16.7109375" style="94" customWidth="1"/>
    <col min="3816" max="3816" width="16.5703125" style="94" customWidth="1"/>
    <col min="3817" max="3818" width="7.85546875" style="94" bestFit="1" customWidth="1"/>
    <col min="3819" max="3819" width="8" style="94" bestFit="1" customWidth="1"/>
    <col min="3820" max="3821" width="7.85546875" style="94" bestFit="1" customWidth="1"/>
    <col min="3822" max="3822" width="9.7109375" style="94" customWidth="1"/>
    <col min="3823" max="3823" width="12.85546875" style="94" customWidth="1"/>
    <col min="3824" max="4060" width="9.140625" style="94"/>
    <col min="4061" max="4061" width="9" style="94" bestFit="1" customWidth="1"/>
    <col min="4062" max="4062" width="9.85546875" style="94" bestFit="1" customWidth="1"/>
    <col min="4063" max="4063" width="9.140625" style="94" bestFit="1" customWidth="1"/>
    <col min="4064" max="4064" width="16" style="94" bestFit="1" customWidth="1"/>
    <col min="4065" max="4065" width="9" style="94" bestFit="1" customWidth="1"/>
    <col min="4066" max="4066" width="7.85546875" style="94" bestFit="1" customWidth="1"/>
    <col min="4067" max="4067" width="11.7109375" style="94" bestFit="1" customWidth="1"/>
    <col min="4068" max="4068" width="14.28515625" style="94" customWidth="1"/>
    <col min="4069" max="4069" width="11.7109375" style="94" bestFit="1" customWidth="1"/>
    <col min="4070" max="4070" width="14.140625" style="94" bestFit="1" customWidth="1"/>
    <col min="4071" max="4071" width="16.7109375" style="94" customWidth="1"/>
    <col min="4072" max="4072" width="16.5703125" style="94" customWidth="1"/>
    <col min="4073" max="4074" width="7.85546875" style="94" bestFit="1" customWidth="1"/>
    <col min="4075" max="4075" width="8" style="94" bestFit="1" customWidth="1"/>
    <col min="4076" max="4077" width="7.85546875" style="94" bestFit="1" customWidth="1"/>
    <col min="4078" max="4078" width="9.7109375" style="94" customWidth="1"/>
    <col min="4079" max="4079" width="12.85546875" style="94" customWidth="1"/>
    <col min="4080" max="4316" width="9.140625" style="94"/>
    <col min="4317" max="4317" width="9" style="94" bestFit="1" customWidth="1"/>
    <col min="4318" max="4318" width="9.85546875" style="94" bestFit="1" customWidth="1"/>
    <col min="4319" max="4319" width="9.140625" style="94" bestFit="1" customWidth="1"/>
    <col min="4320" max="4320" width="16" style="94" bestFit="1" customWidth="1"/>
    <col min="4321" max="4321" width="9" style="94" bestFit="1" customWidth="1"/>
    <col min="4322" max="4322" width="7.85546875" style="94" bestFit="1" customWidth="1"/>
    <col min="4323" max="4323" width="11.7109375" style="94" bestFit="1" customWidth="1"/>
    <col min="4324" max="4324" width="14.28515625" style="94" customWidth="1"/>
    <col min="4325" max="4325" width="11.7109375" style="94" bestFit="1" customWidth="1"/>
    <col min="4326" max="4326" width="14.140625" style="94" bestFit="1" customWidth="1"/>
    <col min="4327" max="4327" width="16.7109375" style="94" customWidth="1"/>
    <col min="4328" max="4328" width="16.5703125" style="94" customWidth="1"/>
    <col min="4329" max="4330" width="7.85546875" style="94" bestFit="1" customWidth="1"/>
    <col min="4331" max="4331" width="8" style="94" bestFit="1" customWidth="1"/>
    <col min="4332" max="4333" width="7.85546875" style="94" bestFit="1" customWidth="1"/>
    <col min="4334" max="4334" width="9.7109375" style="94" customWidth="1"/>
    <col min="4335" max="4335" width="12.85546875" style="94" customWidth="1"/>
    <col min="4336" max="4572" width="9.140625" style="94"/>
    <col min="4573" max="4573" width="9" style="94" bestFit="1" customWidth="1"/>
    <col min="4574" max="4574" width="9.85546875" style="94" bestFit="1" customWidth="1"/>
    <col min="4575" max="4575" width="9.140625" style="94" bestFit="1" customWidth="1"/>
    <col min="4576" max="4576" width="16" style="94" bestFit="1" customWidth="1"/>
    <col min="4577" max="4577" width="9" style="94" bestFit="1" customWidth="1"/>
    <col min="4578" max="4578" width="7.85546875" style="94" bestFit="1" customWidth="1"/>
    <col min="4579" max="4579" width="11.7109375" style="94" bestFit="1" customWidth="1"/>
    <col min="4580" max="4580" width="14.28515625" style="94" customWidth="1"/>
    <col min="4581" max="4581" width="11.7109375" style="94" bestFit="1" customWidth="1"/>
    <col min="4582" max="4582" width="14.140625" style="94" bestFit="1" customWidth="1"/>
    <col min="4583" max="4583" width="16.7109375" style="94" customWidth="1"/>
    <col min="4584" max="4584" width="16.5703125" style="94" customWidth="1"/>
    <col min="4585" max="4586" width="7.85546875" style="94" bestFit="1" customWidth="1"/>
    <col min="4587" max="4587" width="8" style="94" bestFit="1" customWidth="1"/>
    <col min="4588" max="4589" width="7.85546875" style="94" bestFit="1" customWidth="1"/>
    <col min="4590" max="4590" width="9.7109375" style="94" customWidth="1"/>
    <col min="4591" max="4591" width="12.85546875" style="94" customWidth="1"/>
    <col min="4592" max="4828" width="9.140625" style="94"/>
    <col min="4829" max="4829" width="9" style="94" bestFit="1" customWidth="1"/>
    <col min="4830" max="4830" width="9.85546875" style="94" bestFit="1" customWidth="1"/>
    <col min="4831" max="4831" width="9.140625" style="94" bestFit="1" customWidth="1"/>
    <col min="4832" max="4832" width="16" style="94" bestFit="1" customWidth="1"/>
    <col min="4833" max="4833" width="9" style="94" bestFit="1" customWidth="1"/>
    <col min="4834" max="4834" width="7.85546875" style="94" bestFit="1" customWidth="1"/>
    <col min="4835" max="4835" width="11.7109375" style="94" bestFit="1" customWidth="1"/>
    <col min="4836" max="4836" width="14.28515625" style="94" customWidth="1"/>
    <col min="4837" max="4837" width="11.7109375" style="94" bestFit="1" customWidth="1"/>
    <col min="4838" max="4838" width="14.140625" style="94" bestFit="1" customWidth="1"/>
    <col min="4839" max="4839" width="16.7109375" style="94" customWidth="1"/>
    <col min="4840" max="4840" width="16.5703125" style="94" customWidth="1"/>
    <col min="4841" max="4842" width="7.85546875" style="94" bestFit="1" customWidth="1"/>
    <col min="4843" max="4843" width="8" style="94" bestFit="1" customWidth="1"/>
    <col min="4844" max="4845" width="7.85546875" style="94" bestFit="1" customWidth="1"/>
    <col min="4846" max="4846" width="9.7109375" style="94" customWidth="1"/>
    <col min="4847" max="4847" width="12.85546875" style="94" customWidth="1"/>
    <col min="4848" max="5084" width="9.140625" style="94"/>
    <col min="5085" max="5085" width="9" style="94" bestFit="1" customWidth="1"/>
    <col min="5086" max="5086" width="9.85546875" style="94" bestFit="1" customWidth="1"/>
    <col min="5087" max="5087" width="9.140625" style="94" bestFit="1" customWidth="1"/>
    <col min="5088" max="5088" width="16" style="94" bestFit="1" customWidth="1"/>
    <col min="5089" max="5089" width="9" style="94" bestFit="1" customWidth="1"/>
    <col min="5090" max="5090" width="7.85546875" style="94" bestFit="1" customWidth="1"/>
    <col min="5091" max="5091" width="11.7109375" style="94" bestFit="1" customWidth="1"/>
    <col min="5092" max="5092" width="14.28515625" style="94" customWidth="1"/>
    <col min="5093" max="5093" width="11.7109375" style="94" bestFit="1" customWidth="1"/>
    <col min="5094" max="5094" width="14.140625" style="94" bestFit="1" customWidth="1"/>
    <col min="5095" max="5095" width="16.7109375" style="94" customWidth="1"/>
    <col min="5096" max="5096" width="16.5703125" style="94" customWidth="1"/>
    <col min="5097" max="5098" width="7.85546875" style="94" bestFit="1" customWidth="1"/>
    <col min="5099" max="5099" width="8" style="94" bestFit="1" customWidth="1"/>
    <col min="5100" max="5101" width="7.85546875" style="94" bestFit="1" customWidth="1"/>
    <col min="5102" max="5102" width="9.7109375" style="94" customWidth="1"/>
    <col min="5103" max="5103" width="12.85546875" style="94" customWidth="1"/>
    <col min="5104" max="5340" width="9.140625" style="94"/>
    <col min="5341" max="5341" width="9" style="94" bestFit="1" customWidth="1"/>
    <col min="5342" max="5342" width="9.85546875" style="94" bestFit="1" customWidth="1"/>
    <col min="5343" max="5343" width="9.140625" style="94" bestFit="1" customWidth="1"/>
    <col min="5344" max="5344" width="16" style="94" bestFit="1" customWidth="1"/>
    <col min="5345" max="5345" width="9" style="94" bestFit="1" customWidth="1"/>
    <col min="5346" max="5346" width="7.85546875" style="94" bestFit="1" customWidth="1"/>
    <col min="5347" max="5347" width="11.7109375" style="94" bestFit="1" customWidth="1"/>
    <col min="5348" max="5348" width="14.28515625" style="94" customWidth="1"/>
    <col min="5349" max="5349" width="11.7109375" style="94" bestFit="1" customWidth="1"/>
    <col min="5350" max="5350" width="14.140625" style="94" bestFit="1" customWidth="1"/>
    <col min="5351" max="5351" width="16.7109375" style="94" customWidth="1"/>
    <col min="5352" max="5352" width="16.5703125" style="94" customWidth="1"/>
    <col min="5353" max="5354" width="7.85546875" style="94" bestFit="1" customWidth="1"/>
    <col min="5355" max="5355" width="8" style="94" bestFit="1" customWidth="1"/>
    <col min="5356" max="5357" width="7.85546875" style="94" bestFit="1" customWidth="1"/>
    <col min="5358" max="5358" width="9.7109375" style="94" customWidth="1"/>
    <col min="5359" max="5359" width="12.85546875" style="94" customWidth="1"/>
    <col min="5360" max="5596" width="9.140625" style="94"/>
    <col min="5597" max="5597" width="9" style="94" bestFit="1" customWidth="1"/>
    <col min="5598" max="5598" width="9.85546875" style="94" bestFit="1" customWidth="1"/>
    <col min="5599" max="5599" width="9.140625" style="94" bestFit="1" customWidth="1"/>
    <col min="5600" max="5600" width="16" style="94" bestFit="1" customWidth="1"/>
    <col min="5601" max="5601" width="9" style="94" bestFit="1" customWidth="1"/>
    <col min="5602" max="5602" width="7.85546875" style="94" bestFit="1" customWidth="1"/>
    <col min="5603" max="5603" width="11.7109375" style="94" bestFit="1" customWidth="1"/>
    <col min="5604" max="5604" width="14.28515625" style="94" customWidth="1"/>
    <col min="5605" max="5605" width="11.7109375" style="94" bestFit="1" customWidth="1"/>
    <col min="5606" max="5606" width="14.140625" style="94" bestFit="1" customWidth="1"/>
    <col min="5607" max="5607" width="16.7109375" style="94" customWidth="1"/>
    <col min="5608" max="5608" width="16.5703125" style="94" customWidth="1"/>
    <col min="5609" max="5610" width="7.85546875" style="94" bestFit="1" customWidth="1"/>
    <col min="5611" max="5611" width="8" style="94" bestFit="1" customWidth="1"/>
    <col min="5612" max="5613" width="7.85546875" style="94" bestFit="1" customWidth="1"/>
    <col min="5614" max="5614" width="9.7109375" style="94" customWidth="1"/>
    <col min="5615" max="5615" width="12.85546875" style="94" customWidth="1"/>
    <col min="5616" max="5852" width="9.140625" style="94"/>
    <col min="5853" max="5853" width="9" style="94" bestFit="1" customWidth="1"/>
    <col min="5854" max="5854" width="9.85546875" style="94" bestFit="1" customWidth="1"/>
    <col min="5855" max="5855" width="9.140625" style="94" bestFit="1" customWidth="1"/>
    <col min="5856" max="5856" width="16" style="94" bestFit="1" customWidth="1"/>
    <col min="5857" max="5857" width="9" style="94" bestFit="1" customWidth="1"/>
    <col min="5858" max="5858" width="7.85546875" style="94" bestFit="1" customWidth="1"/>
    <col min="5859" max="5859" width="11.7109375" style="94" bestFit="1" customWidth="1"/>
    <col min="5860" max="5860" width="14.28515625" style="94" customWidth="1"/>
    <col min="5861" max="5861" width="11.7109375" style="94" bestFit="1" customWidth="1"/>
    <col min="5862" max="5862" width="14.140625" style="94" bestFit="1" customWidth="1"/>
    <col min="5863" max="5863" width="16.7109375" style="94" customWidth="1"/>
    <col min="5864" max="5864" width="16.5703125" style="94" customWidth="1"/>
    <col min="5865" max="5866" width="7.85546875" style="94" bestFit="1" customWidth="1"/>
    <col min="5867" max="5867" width="8" style="94" bestFit="1" customWidth="1"/>
    <col min="5868" max="5869" width="7.85546875" style="94" bestFit="1" customWidth="1"/>
    <col min="5870" max="5870" width="9.7109375" style="94" customWidth="1"/>
    <col min="5871" max="5871" width="12.85546875" style="94" customWidth="1"/>
    <col min="5872" max="6108" width="9.140625" style="94"/>
    <col min="6109" max="6109" width="9" style="94" bestFit="1" customWidth="1"/>
    <col min="6110" max="6110" width="9.85546875" style="94" bestFit="1" customWidth="1"/>
    <col min="6111" max="6111" width="9.140625" style="94" bestFit="1" customWidth="1"/>
    <col min="6112" max="6112" width="16" style="94" bestFit="1" customWidth="1"/>
    <col min="6113" max="6113" width="9" style="94" bestFit="1" customWidth="1"/>
    <col min="6114" max="6114" width="7.85546875" style="94" bestFit="1" customWidth="1"/>
    <col min="6115" max="6115" width="11.7109375" style="94" bestFit="1" customWidth="1"/>
    <col min="6116" max="6116" width="14.28515625" style="94" customWidth="1"/>
    <col min="6117" max="6117" width="11.7109375" style="94" bestFit="1" customWidth="1"/>
    <col min="6118" max="6118" width="14.140625" style="94" bestFit="1" customWidth="1"/>
    <col min="6119" max="6119" width="16.7109375" style="94" customWidth="1"/>
    <col min="6120" max="6120" width="16.5703125" style="94" customWidth="1"/>
    <col min="6121" max="6122" width="7.85546875" style="94" bestFit="1" customWidth="1"/>
    <col min="6123" max="6123" width="8" style="94" bestFit="1" customWidth="1"/>
    <col min="6124" max="6125" width="7.85546875" style="94" bestFit="1" customWidth="1"/>
    <col min="6126" max="6126" width="9.7109375" style="94" customWidth="1"/>
    <col min="6127" max="6127" width="12.85546875" style="94" customWidth="1"/>
    <col min="6128" max="6364" width="9.140625" style="94"/>
    <col min="6365" max="6365" width="9" style="94" bestFit="1" customWidth="1"/>
    <col min="6366" max="6366" width="9.85546875" style="94" bestFit="1" customWidth="1"/>
    <col min="6367" max="6367" width="9.140625" style="94" bestFit="1" customWidth="1"/>
    <col min="6368" max="6368" width="16" style="94" bestFit="1" customWidth="1"/>
    <col min="6369" max="6369" width="9" style="94" bestFit="1" customWidth="1"/>
    <col min="6370" max="6370" width="7.85546875" style="94" bestFit="1" customWidth="1"/>
    <col min="6371" max="6371" width="11.7109375" style="94" bestFit="1" customWidth="1"/>
    <col min="6372" max="6372" width="14.28515625" style="94" customWidth="1"/>
    <col min="6373" max="6373" width="11.7109375" style="94" bestFit="1" customWidth="1"/>
    <col min="6374" max="6374" width="14.140625" style="94" bestFit="1" customWidth="1"/>
    <col min="6375" max="6375" width="16.7109375" style="94" customWidth="1"/>
    <col min="6376" max="6376" width="16.5703125" style="94" customWidth="1"/>
    <col min="6377" max="6378" width="7.85546875" style="94" bestFit="1" customWidth="1"/>
    <col min="6379" max="6379" width="8" style="94" bestFit="1" customWidth="1"/>
    <col min="6380" max="6381" width="7.85546875" style="94" bestFit="1" customWidth="1"/>
    <col min="6382" max="6382" width="9.7109375" style="94" customWidth="1"/>
    <col min="6383" max="6383" width="12.85546875" style="94" customWidth="1"/>
    <col min="6384" max="6620" width="9.140625" style="94"/>
    <col min="6621" max="6621" width="9" style="94" bestFit="1" customWidth="1"/>
    <col min="6622" max="6622" width="9.85546875" style="94" bestFit="1" customWidth="1"/>
    <col min="6623" max="6623" width="9.140625" style="94" bestFit="1" customWidth="1"/>
    <col min="6624" max="6624" width="16" style="94" bestFit="1" customWidth="1"/>
    <col min="6625" max="6625" width="9" style="94" bestFit="1" customWidth="1"/>
    <col min="6626" max="6626" width="7.85546875" style="94" bestFit="1" customWidth="1"/>
    <col min="6627" max="6627" width="11.7109375" style="94" bestFit="1" customWidth="1"/>
    <col min="6628" max="6628" width="14.28515625" style="94" customWidth="1"/>
    <col min="6629" max="6629" width="11.7109375" style="94" bestFit="1" customWidth="1"/>
    <col min="6630" max="6630" width="14.140625" style="94" bestFit="1" customWidth="1"/>
    <col min="6631" max="6631" width="16.7109375" style="94" customWidth="1"/>
    <col min="6632" max="6632" width="16.5703125" style="94" customWidth="1"/>
    <col min="6633" max="6634" width="7.85546875" style="94" bestFit="1" customWidth="1"/>
    <col min="6635" max="6635" width="8" style="94" bestFit="1" customWidth="1"/>
    <col min="6636" max="6637" width="7.85546875" style="94" bestFit="1" customWidth="1"/>
    <col min="6638" max="6638" width="9.7109375" style="94" customWidth="1"/>
    <col min="6639" max="6639" width="12.85546875" style="94" customWidth="1"/>
    <col min="6640" max="6876" width="9.140625" style="94"/>
    <col min="6877" max="6877" width="9" style="94" bestFit="1" customWidth="1"/>
    <col min="6878" max="6878" width="9.85546875" style="94" bestFit="1" customWidth="1"/>
    <col min="6879" max="6879" width="9.140625" style="94" bestFit="1" customWidth="1"/>
    <col min="6880" max="6880" width="16" style="94" bestFit="1" customWidth="1"/>
    <col min="6881" max="6881" width="9" style="94" bestFit="1" customWidth="1"/>
    <col min="6882" max="6882" width="7.85546875" style="94" bestFit="1" customWidth="1"/>
    <col min="6883" max="6883" width="11.7109375" style="94" bestFit="1" customWidth="1"/>
    <col min="6884" max="6884" width="14.28515625" style="94" customWidth="1"/>
    <col min="6885" max="6885" width="11.7109375" style="94" bestFit="1" customWidth="1"/>
    <col min="6886" max="6886" width="14.140625" style="94" bestFit="1" customWidth="1"/>
    <col min="6887" max="6887" width="16.7109375" style="94" customWidth="1"/>
    <col min="6888" max="6888" width="16.5703125" style="94" customWidth="1"/>
    <col min="6889" max="6890" width="7.85546875" style="94" bestFit="1" customWidth="1"/>
    <col min="6891" max="6891" width="8" style="94" bestFit="1" customWidth="1"/>
    <col min="6892" max="6893" width="7.85546875" style="94" bestFit="1" customWidth="1"/>
    <col min="6894" max="6894" width="9.7109375" style="94" customWidth="1"/>
    <col min="6895" max="6895" width="12.85546875" style="94" customWidth="1"/>
    <col min="6896" max="7132" width="9.140625" style="94"/>
    <col min="7133" max="7133" width="9" style="94" bestFit="1" customWidth="1"/>
    <col min="7134" max="7134" width="9.85546875" style="94" bestFit="1" customWidth="1"/>
    <col min="7135" max="7135" width="9.140625" style="94" bestFit="1" customWidth="1"/>
    <col min="7136" max="7136" width="16" style="94" bestFit="1" customWidth="1"/>
    <col min="7137" max="7137" width="9" style="94" bestFit="1" customWidth="1"/>
    <col min="7138" max="7138" width="7.85546875" style="94" bestFit="1" customWidth="1"/>
    <col min="7139" max="7139" width="11.7109375" style="94" bestFit="1" customWidth="1"/>
    <col min="7140" max="7140" width="14.28515625" style="94" customWidth="1"/>
    <col min="7141" max="7141" width="11.7109375" style="94" bestFit="1" customWidth="1"/>
    <col min="7142" max="7142" width="14.140625" style="94" bestFit="1" customWidth="1"/>
    <col min="7143" max="7143" width="16.7109375" style="94" customWidth="1"/>
    <col min="7144" max="7144" width="16.5703125" style="94" customWidth="1"/>
    <col min="7145" max="7146" width="7.85546875" style="94" bestFit="1" customWidth="1"/>
    <col min="7147" max="7147" width="8" style="94" bestFit="1" customWidth="1"/>
    <col min="7148" max="7149" width="7.85546875" style="94" bestFit="1" customWidth="1"/>
    <col min="7150" max="7150" width="9.7109375" style="94" customWidth="1"/>
    <col min="7151" max="7151" width="12.85546875" style="94" customWidth="1"/>
    <col min="7152" max="7388" width="9.140625" style="94"/>
    <col min="7389" max="7389" width="9" style="94" bestFit="1" customWidth="1"/>
    <col min="7390" max="7390" width="9.85546875" style="94" bestFit="1" customWidth="1"/>
    <col min="7391" max="7391" width="9.140625" style="94" bestFit="1" customWidth="1"/>
    <col min="7392" max="7392" width="16" style="94" bestFit="1" customWidth="1"/>
    <col min="7393" max="7393" width="9" style="94" bestFit="1" customWidth="1"/>
    <col min="7394" max="7394" width="7.85546875" style="94" bestFit="1" customWidth="1"/>
    <col min="7395" max="7395" width="11.7109375" style="94" bestFit="1" customWidth="1"/>
    <col min="7396" max="7396" width="14.28515625" style="94" customWidth="1"/>
    <col min="7397" max="7397" width="11.7109375" style="94" bestFit="1" customWidth="1"/>
    <col min="7398" max="7398" width="14.140625" style="94" bestFit="1" customWidth="1"/>
    <col min="7399" max="7399" width="16.7109375" style="94" customWidth="1"/>
    <col min="7400" max="7400" width="16.5703125" style="94" customWidth="1"/>
    <col min="7401" max="7402" width="7.85546875" style="94" bestFit="1" customWidth="1"/>
    <col min="7403" max="7403" width="8" style="94" bestFit="1" customWidth="1"/>
    <col min="7404" max="7405" width="7.85546875" style="94" bestFit="1" customWidth="1"/>
    <col min="7406" max="7406" width="9.7109375" style="94" customWidth="1"/>
    <col min="7407" max="7407" width="12.85546875" style="94" customWidth="1"/>
    <col min="7408" max="7644" width="9.140625" style="94"/>
    <col min="7645" max="7645" width="9" style="94" bestFit="1" customWidth="1"/>
    <col min="7646" max="7646" width="9.85546875" style="94" bestFit="1" customWidth="1"/>
    <col min="7647" max="7647" width="9.140625" style="94" bestFit="1" customWidth="1"/>
    <col min="7648" max="7648" width="16" style="94" bestFit="1" customWidth="1"/>
    <col min="7649" max="7649" width="9" style="94" bestFit="1" customWidth="1"/>
    <col min="7650" max="7650" width="7.85546875" style="94" bestFit="1" customWidth="1"/>
    <col min="7651" max="7651" width="11.7109375" style="94" bestFit="1" customWidth="1"/>
    <col min="7652" max="7652" width="14.28515625" style="94" customWidth="1"/>
    <col min="7653" max="7653" width="11.7109375" style="94" bestFit="1" customWidth="1"/>
    <col min="7654" max="7654" width="14.140625" style="94" bestFit="1" customWidth="1"/>
    <col min="7655" max="7655" width="16.7109375" style="94" customWidth="1"/>
    <col min="7656" max="7656" width="16.5703125" style="94" customWidth="1"/>
    <col min="7657" max="7658" width="7.85546875" style="94" bestFit="1" customWidth="1"/>
    <col min="7659" max="7659" width="8" style="94" bestFit="1" customWidth="1"/>
    <col min="7660" max="7661" width="7.85546875" style="94" bestFit="1" customWidth="1"/>
    <col min="7662" max="7662" width="9.7109375" style="94" customWidth="1"/>
    <col min="7663" max="7663" width="12.85546875" style="94" customWidth="1"/>
    <col min="7664" max="7900" width="9.140625" style="94"/>
    <col min="7901" max="7901" width="9" style="94" bestFit="1" customWidth="1"/>
    <col min="7902" max="7902" width="9.85546875" style="94" bestFit="1" customWidth="1"/>
    <col min="7903" max="7903" width="9.140625" style="94" bestFit="1" customWidth="1"/>
    <col min="7904" max="7904" width="16" style="94" bestFit="1" customWidth="1"/>
    <col min="7905" max="7905" width="9" style="94" bestFit="1" customWidth="1"/>
    <col min="7906" max="7906" width="7.85546875" style="94" bestFit="1" customWidth="1"/>
    <col min="7907" max="7907" width="11.7109375" style="94" bestFit="1" customWidth="1"/>
    <col min="7908" max="7908" width="14.28515625" style="94" customWidth="1"/>
    <col min="7909" max="7909" width="11.7109375" style="94" bestFit="1" customWidth="1"/>
    <col min="7910" max="7910" width="14.140625" style="94" bestFit="1" customWidth="1"/>
    <col min="7911" max="7911" width="16.7109375" style="94" customWidth="1"/>
    <col min="7912" max="7912" width="16.5703125" style="94" customWidth="1"/>
    <col min="7913" max="7914" width="7.85546875" style="94" bestFit="1" customWidth="1"/>
    <col min="7915" max="7915" width="8" style="94" bestFit="1" customWidth="1"/>
    <col min="7916" max="7917" width="7.85546875" style="94" bestFit="1" customWidth="1"/>
    <col min="7918" max="7918" width="9.7109375" style="94" customWidth="1"/>
    <col min="7919" max="7919" width="12.85546875" style="94" customWidth="1"/>
    <col min="7920" max="8156" width="9.140625" style="94"/>
    <col min="8157" max="8157" width="9" style="94" bestFit="1" customWidth="1"/>
    <col min="8158" max="8158" width="9.85546875" style="94" bestFit="1" customWidth="1"/>
    <col min="8159" max="8159" width="9.140625" style="94" bestFit="1" customWidth="1"/>
    <col min="8160" max="8160" width="16" style="94" bestFit="1" customWidth="1"/>
    <col min="8161" max="8161" width="9" style="94" bestFit="1" customWidth="1"/>
    <col min="8162" max="8162" width="7.85546875" style="94" bestFit="1" customWidth="1"/>
    <col min="8163" max="8163" width="11.7109375" style="94" bestFit="1" customWidth="1"/>
    <col min="8164" max="8164" width="14.28515625" style="94" customWidth="1"/>
    <col min="8165" max="8165" width="11.7109375" style="94" bestFit="1" customWidth="1"/>
    <col min="8166" max="8166" width="14.140625" style="94" bestFit="1" customWidth="1"/>
    <col min="8167" max="8167" width="16.7109375" style="94" customWidth="1"/>
    <col min="8168" max="8168" width="16.5703125" style="94" customWidth="1"/>
    <col min="8169" max="8170" width="7.85546875" style="94" bestFit="1" customWidth="1"/>
    <col min="8171" max="8171" width="8" style="94" bestFit="1" customWidth="1"/>
    <col min="8172" max="8173" width="7.85546875" style="94" bestFit="1" customWidth="1"/>
    <col min="8174" max="8174" width="9.7109375" style="94" customWidth="1"/>
    <col min="8175" max="8175" width="12.85546875" style="94" customWidth="1"/>
    <col min="8176" max="8412" width="9.140625" style="94"/>
    <col min="8413" max="8413" width="9" style="94" bestFit="1" customWidth="1"/>
    <col min="8414" max="8414" width="9.85546875" style="94" bestFit="1" customWidth="1"/>
    <col min="8415" max="8415" width="9.140625" style="94" bestFit="1" customWidth="1"/>
    <col min="8416" max="8416" width="16" style="94" bestFit="1" customWidth="1"/>
    <col min="8417" max="8417" width="9" style="94" bestFit="1" customWidth="1"/>
    <col min="8418" max="8418" width="7.85546875" style="94" bestFit="1" customWidth="1"/>
    <col min="8419" max="8419" width="11.7109375" style="94" bestFit="1" customWidth="1"/>
    <col min="8420" max="8420" width="14.28515625" style="94" customWidth="1"/>
    <col min="8421" max="8421" width="11.7109375" style="94" bestFit="1" customWidth="1"/>
    <col min="8422" max="8422" width="14.140625" style="94" bestFit="1" customWidth="1"/>
    <col min="8423" max="8423" width="16.7109375" style="94" customWidth="1"/>
    <col min="8424" max="8424" width="16.5703125" style="94" customWidth="1"/>
    <col min="8425" max="8426" width="7.85546875" style="94" bestFit="1" customWidth="1"/>
    <col min="8427" max="8427" width="8" style="94" bestFit="1" customWidth="1"/>
    <col min="8428" max="8429" width="7.85546875" style="94" bestFit="1" customWidth="1"/>
    <col min="8430" max="8430" width="9.7109375" style="94" customWidth="1"/>
    <col min="8431" max="8431" width="12.85546875" style="94" customWidth="1"/>
    <col min="8432" max="8668" width="9.140625" style="94"/>
    <col min="8669" max="8669" width="9" style="94" bestFit="1" customWidth="1"/>
    <col min="8670" max="8670" width="9.85546875" style="94" bestFit="1" customWidth="1"/>
    <col min="8671" max="8671" width="9.140625" style="94" bestFit="1" customWidth="1"/>
    <col min="8672" max="8672" width="16" style="94" bestFit="1" customWidth="1"/>
    <col min="8673" max="8673" width="9" style="94" bestFit="1" customWidth="1"/>
    <col min="8674" max="8674" width="7.85546875" style="94" bestFit="1" customWidth="1"/>
    <col min="8675" max="8675" width="11.7109375" style="94" bestFit="1" customWidth="1"/>
    <col min="8676" max="8676" width="14.28515625" style="94" customWidth="1"/>
    <col min="8677" max="8677" width="11.7109375" style="94" bestFit="1" customWidth="1"/>
    <col min="8678" max="8678" width="14.140625" style="94" bestFit="1" customWidth="1"/>
    <col min="8679" max="8679" width="16.7109375" style="94" customWidth="1"/>
    <col min="8680" max="8680" width="16.5703125" style="94" customWidth="1"/>
    <col min="8681" max="8682" width="7.85546875" style="94" bestFit="1" customWidth="1"/>
    <col min="8683" max="8683" width="8" style="94" bestFit="1" customWidth="1"/>
    <col min="8684" max="8685" width="7.85546875" style="94" bestFit="1" customWidth="1"/>
    <col min="8686" max="8686" width="9.7109375" style="94" customWidth="1"/>
    <col min="8687" max="8687" width="12.85546875" style="94" customWidth="1"/>
    <col min="8688" max="8924" width="9.140625" style="94"/>
    <col min="8925" max="8925" width="9" style="94" bestFit="1" customWidth="1"/>
    <col min="8926" max="8926" width="9.85546875" style="94" bestFit="1" customWidth="1"/>
    <col min="8927" max="8927" width="9.140625" style="94" bestFit="1" customWidth="1"/>
    <col min="8928" max="8928" width="16" style="94" bestFit="1" customWidth="1"/>
    <col min="8929" max="8929" width="9" style="94" bestFit="1" customWidth="1"/>
    <col min="8930" max="8930" width="7.85546875" style="94" bestFit="1" customWidth="1"/>
    <col min="8931" max="8931" width="11.7109375" style="94" bestFit="1" customWidth="1"/>
    <col min="8932" max="8932" width="14.28515625" style="94" customWidth="1"/>
    <col min="8933" max="8933" width="11.7109375" style="94" bestFit="1" customWidth="1"/>
    <col min="8934" max="8934" width="14.140625" style="94" bestFit="1" customWidth="1"/>
    <col min="8935" max="8935" width="16.7109375" style="94" customWidth="1"/>
    <col min="8936" max="8936" width="16.5703125" style="94" customWidth="1"/>
    <col min="8937" max="8938" width="7.85546875" style="94" bestFit="1" customWidth="1"/>
    <col min="8939" max="8939" width="8" style="94" bestFit="1" customWidth="1"/>
    <col min="8940" max="8941" width="7.85546875" style="94" bestFit="1" customWidth="1"/>
    <col min="8942" max="8942" width="9.7109375" style="94" customWidth="1"/>
    <col min="8943" max="8943" width="12.85546875" style="94" customWidth="1"/>
    <col min="8944" max="9180" width="9.140625" style="94"/>
    <col min="9181" max="9181" width="9" style="94" bestFit="1" customWidth="1"/>
    <col min="9182" max="9182" width="9.85546875" style="94" bestFit="1" customWidth="1"/>
    <col min="9183" max="9183" width="9.140625" style="94" bestFit="1" customWidth="1"/>
    <col min="9184" max="9184" width="16" style="94" bestFit="1" customWidth="1"/>
    <col min="9185" max="9185" width="9" style="94" bestFit="1" customWidth="1"/>
    <col min="9186" max="9186" width="7.85546875" style="94" bestFit="1" customWidth="1"/>
    <col min="9187" max="9187" width="11.7109375" style="94" bestFit="1" customWidth="1"/>
    <col min="9188" max="9188" width="14.28515625" style="94" customWidth="1"/>
    <col min="9189" max="9189" width="11.7109375" style="94" bestFit="1" customWidth="1"/>
    <col min="9190" max="9190" width="14.140625" style="94" bestFit="1" customWidth="1"/>
    <col min="9191" max="9191" width="16.7109375" style="94" customWidth="1"/>
    <col min="9192" max="9192" width="16.5703125" style="94" customWidth="1"/>
    <col min="9193" max="9194" width="7.85546875" style="94" bestFit="1" customWidth="1"/>
    <col min="9195" max="9195" width="8" style="94" bestFit="1" customWidth="1"/>
    <col min="9196" max="9197" width="7.85546875" style="94" bestFit="1" customWidth="1"/>
    <col min="9198" max="9198" width="9.7109375" style="94" customWidth="1"/>
    <col min="9199" max="9199" width="12.85546875" style="94" customWidth="1"/>
    <col min="9200" max="9436" width="9.140625" style="94"/>
    <col min="9437" max="9437" width="9" style="94" bestFit="1" customWidth="1"/>
    <col min="9438" max="9438" width="9.85546875" style="94" bestFit="1" customWidth="1"/>
    <col min="9439" max="9439" width="9.140625" style="94" bestFit="1" customWidth="1"/>
    <col min="9440" max="9440" width="16" style="94" bestFit="1" customWidth="1"/>
    <col min="9441" max="9441" width="9" style="94" bestFit="1" customWidth="1"/>
    <col min="9442" max="9442" width="7.85546875" style="94" bestFit="1" customWidth="1"/>
    <col min="9443" max="9443" width="11.7109375" style="94" bestFit="1" customWidth="1"/>
    <col min="9444" max="9444" width="14.28515625" style="94" customWidth="1"/>
    <col min="9445" max="9445" width="11.7109375" style="94" bestFit="1" customWidth="1"/>
    <col min="9446" max="9446" width="14.140625" style="94" bestFit="1" customWidth="1"/>
    <col min="9447" max="9447" width="16.7109375" style="94" customWidth="1"/>
    <col min="9448" max="9448" width="16.5703125" style="94" customWidth="1"/>
    <col min="9449" max="9450" width="7.85546875" style="94" bestFit="1" customWidth="1"/>
    <col min="9451" max="9451" width="8" style="94" bestFit="1" customWidth="1"/>
    <col min="9452" max="9453" width="7.85546875" style="94" bestFit="1" customWidth="1"/>
    <col min="9454" max="9454" width="9.7109375" style="94" customWidth="1"/>
    <col min="9455" max="9455" width="12.85546875" style="94" customWidth="1"/>
    <col min="9456" max="9692" width="9.140625" style="94"/>
    <col min="9693" max="9693" width="9" style="94" bestFit="1" customWidth="1"/>
    <col min="9694" max="9694" width="9.85546875" style="94" bestFit="1" customWidth="1"/>
    <col min="9695" max="9695" width="9.140625" style="94" bestFit="1" customWidth="1"/>
    <col min="9696" max="9696" width="16" style="94" bestFit="1" customWidth="1"/>
    <col min="9697" max="9697" width="9" style="94" bestFit="1" customWidth="1"/>
    <col min="9698" max="9698" width="7.85546875" style="94" bestFit="1" customWidth="1"/>
    <col min="9699" max="9699" width="11.7109375" style="94" bestFit="1" customWidth="1"/>
    <col min="9700" max="9700" width="14.28515625" style="94" customWidth="1"/>
    <col min="9701" max="9701" width="11.7109375" style="94" bestFit="1" customWidth="1"/>
    <col min="9702" max="9702" width="14.140625" style="94" bestFit="1" customWidth="1"/>
    <col min="9703" max="9703" width="16.7109375" style="94" customWidth="1"/>
    <col min="9704" max="9704" width="16.5703125" style="94" customWidth="1"/>
    <col min="9705" max="9706" width="7.85546875" style="94" bestFit="1" customWidth="1"/>
    <col min="9707" max="9707" width="8" style="94" bestFit="1" customWidth="1"/>
    <col min="9708" max="9709" width="7.85546875" style="94" bestFit="1" customWidth="1"/>
    <col min="9710" max="9710" width="9.7109375" style="94" customWidth="1"/>
    <col min="9711" max="9711" width="12.85546875" style="94" customWidth="1"/>
    <col min="9712" max="9948" width="9.140625" style="94"/>
    <col min="9949" max="9949" width="9" style="94" bestFit="1" customWidth="1"/>
    <col min="9950" max="9950" width="9.85546875" style="94" bestFit="1" customWidth="1"/>
    <col min="9951" max="9951" width="9.140625" style="94" bestFit="1" customWidth="1"/>
    <col min="9952" max="9952" width="16" style="94" bestFit="1" customWidth="1"/>
    <col min="9953" max="9953" width="9" style="94" bestFit="1" customWidth="1"/>
    <col min="9954" max="9954" width="7.85546875" style="94" bestFit="1" customWidth="1"/>
    <col min="9955" max="9955" width="11.7109375" style="94" bestFit="1" customWidth="1"/>
    <col min="9956" max="9956" width="14.28515625" style="94" customWidth="1"/>
    <col min="9957" max="9957" width="11.7109375" style="94" bestFit="1" customWidth="1"/>
    <col min="9958" max="9958" width="14.140625" style="94" bestFit="1" customWidth="1"/>
    <col min="9959" max="9959" width="16.7109375" style="94" customWidth="1"/>
    <col min="9960" max="9960" width="16.5703125" style="94" customWidth="1"/>
    <col min="9961" max="9962" width="7.85546875" style="94" bestFit="1" customWidth="1"/>
    <col min="9963" max="9963" width="8" style="94" bestFit="1" customWidth="1"/>
    <col min="9964" max="9965" width="7.85546875" style="94" bestFit="1" customWidth="1"/>
    <col min="9966" max="9966" width="9.7109375" style="94" customWidth="1"/>
    <col min="9967" max="9967" width="12.85546875" style="94" customWidth="1"/>
    <col min="9968" max="10204" width="9.140625" style="94"/>
    <col min="10205" max="10205" width="9" style="94" bestFit="1" customWidth="1"/>
    <col min="10206" max="10206" width="9.85546875" style="94" bestFit="1" customWidth="1"/>
    <col min="10207" max="10207" width="9.140625" style="94" bestFit="1" customWidth="1"/>
    <col min="10208" max="10208" width="16" style="94" bestFit="1" customWidth="1"/>
    <col min="10209" max="10209" width="9" style="94" bestFit="1" customWidth="1"/>
    <col min="10210" max="10210" width="7.85546875" style="94" bestFit="1" customWidth="1"/>
    <col min="10211" max="10211" width="11.7109375" style="94" bestFit="1" customWidth="1"/>
    <col min="10212" max="10212" width="14.28515625" style="94" customWidth="1"/>
    <col min="10213" max="10213" width="11.7109375" style="94" bestFit="1" customWidth="1"/>
    <col min="10214" max="10214" width="14.140625" style="94" bestFit="1" customWidth="1"/>
    <col min="10215" max="10215" width="16.7109375" style="94" customWidth="1"/>
    <col min="10216" max="10216" width="16.5703125" style="94" customWidth="1"/>
    <col min="10217" max="10218" width="7.85546875" style="94" bestFit="1" customWidth="1"/>
    <col min="10219" max="10219" width="8" style="94" bestFit="1" customWidth="1"/>
    <col min="10220" max="10221" width="7.85546875" style="94" bestFit="1" customWidth="1"/>
    <col min="10222" max="10222" width="9.7109375" style="94" customWidth="1"/>
    <col min="10223" max="10223" width="12.85546875" style="94" customWidth="1"/>
    <col min="10224" max="10460" width="9.140625" style="94"/>
    <col min="10461" max="10461" width="9" style="94" bestFit="1" customWidth="1"/>
    <col min="10462" max="10462" width="9.85546875" style="94" bestFit="1" customWidth="1"/>
    <col min="10463" max="10463" width="9.140625" style="94" bestFit="1" customWidth="1"/>
    <col min="10464" max="10464" width="16" style="94" bestFit="1" customWidth="1"/>
    <col min="10465" max="10465" width="9" style="94" bestFit="1" customWidth="1"/>
    <col min="10466" max="10466" width="7.85546875" style="94" bestFit="1" customWidth="1"/>
    <col min="10467" max="10467" width="11.7109375" style="94" bestFit="1" customWidth="1"/>
    <col min="10468" max="10468" width="14.28515625" style="94" customWidth="1"/>
    <col min="10469" max="10469" width="11.7109375" style="94" bestFit="1" customWidth="1"/>
    <col min="10470" max="10470" width="14.140625" style="94" bestFit="1" customWidth="1"/>
    <col min="10471" max="10471" width="16.7109375" style="94" customWidth="1"/>
    <col min="10472" max="10472" width="16.5703125" style="94" customWidth="1"/>
    <col min="10473" max="10474" width="7.85546875" style="94" bestFit="1" customWidth="1"/>
    <col min="10475" max="10475" width="8" style="94" bestFit="1" customWidth="1"/>
    <col min="10476" max="10477" width="7.85546875" style="94" bestFit="1" customWidth="1"/>
    <col min="10478" max="10478" width="9.7109375" style="94" customWidth="1"/>
    <col min="10479" max="10479" width="12.85546875" style="94" customWidth="1"/>
    <col min="10480" max="10716" width="9.140625" style="94"/>
    <col min="10717" max="10717" width="9" style="94" bestFit="1" customWidth="1"/>
    <col min="10718" max="10718" width="9.85546875" style="94" bestFit="1" customWidth="1"/>
    <col min="10719" max="10719" width="9.140625" style="94" bestFit="1" customWidth="1"/>
    <col min="10720" max="10720" width="16" style="94" bestFit="1" customWidth="1"/>
    <col min="10721" max="10721" width="9" style="94" bestFit="1" customWidth="1"/>
    <col min="10722" max="10722" width="7.85546875" style="94" bestFit="1" customWidth="1"/>
    <col min="10723" max="10723" width="11.7109375" style="94" bestFit="1" customWidth="1"/>
    <col min="10724" max="10724" width="14.28515625" style="94" customWidth="1"/>
    <col min="10725" max="10725" width="11.7109375" style="94" bestFit="1" customWidth="1"/>
    <col min="10726" max="10726" width="14.140625" style="94" bestFit="1" customWidth="1"/>
    <col min="10727" max="10727" width="16.7109375" style="94" customWidth="1"/>
    <col min="10728" max="10728" width="16.5703125" style="94" customWidth="1"/>
    <col min="10729" max="10730" width="7.85546875" style="94" bestFit="1" customWidth="1"/>
    <col min="10731" max="10731" width="8" style="94" bestFit="1" customWidth="1"/>
    <col min="10732" max="10733" width="7.85546875" style="94" bestFit="1" customWidth="1"/>
    <col min="10734" max="10734" width="9.7109375" style="94" customWidth="1"/>
    <col min="10735" max="10735" width="12.85546875" style="94" customWidth="1"/>
    <col min="10736" max="10972" width="9.140625" style="94"/>
    <col min="10973" max="10973" width="9" style="94" bestFit="1" customWidth="1"/>
    <col min="10974" max="10974" width="9.85546875" style="94" bestFit="1" customWidth="1"/>
    <col min="10975" max="10975" width="9.140625" style="94" bestFit="1" customWidth="1"/>
    <col min="10976" max="10976" width="16" style="94" bestFit="1" customWidth="1"/>
    <col min="10977" max="10977" width="9" style="94" bestFit="1" customWidth="1"/>
    <col min="10978" max="10978" width="7.85546875" style="94" bestFit="1" customWidth="1"/>
    <col min="10979" max="10979" width="11.7109375" style="94" bestFit="1" customWidth="1"/>
    <col min="10980" max="10980" width="14.28515625" style="94" customWidth="1"/>
    <col min="10981" max="10981" width="11.7109375" style="94" bestFit="1" customWidth="1"/>
    <col min="10982" max="10982" width="14.140625" style="94" bestFit="1" customWidth="1"/>
    <col min="10983" max="10983" width="16.7109375" style="94" customWidth="1"/>
    <col min="10984" max="10984" width="16.5703125" style="94" customWidth="1"/>
    <col min="10985" max="10986" width="7.85546875" style="94" bestFit="1" customWidth="1"/>
    <col min="10987" max="10987" width="8" style="94" bestFit="1" customWidth="1"/>
    <col min="10988" max="10989" width="7.85546875" style="94" bestFit="1" customWidth="1"/>
    <col min="10990" max="10990" width="9.7109375" style="94" customWidth="1"/>
    <col min="10991" max="10991" width="12.85546875" style="94" customWidth="1"/>
    <col min="10992" max="11228" width="9.140625" style="94"/>
    <col min="11229" max="11229" width="9" style="94" bestFit="1" customWidth="1"/>
    <col min="11230" max="11230" width="9.85546875" style="94" bestFit="1" customWidth="1"/>
    <col min="11231" max="11231" width="9.140625" style="94" bestFit="1" customWidth="1"/>
    <col min="11232" max="11232" width="16" style="94" bestFit="1" customWidth="1"/>
    <col min="11233" max="11233" width="9" style="94" bestFit="1" customWidth="1"/>
    <col min="11234" max="11234" width="7.85546875" style="94" bestFit="1" customWidth="1"/>
    <col min="11235" max="11235" width="11.7109375" style="94" bestFit="1" customWidth="1"/>
    <col min="11236" max="11236" width="14.28515625" style="94" customWidth="1"/>
    <col min="11237" max="11237" width="11.7109375" style="94" bestFit="1" customWidth="1"/>
    <col min="11238" max="11238" width="14.140625" style="94" bestFit="1" customWidth="1"/>
    <col min="11239" max="11239" width="16.7109375" style="94" customWidth="1"/>
    <col min="11240" max="11240" width="16.5703125" style="94" customWidth="1"/>
    <col min="11241" max="11242" width="7.85546875" style="94" bestFit="1" customWidth="1"/>
    <col min="11243" max="11243" width="8" style="94" bestFit="1" customWidth="1"/>
    <col min="11244" max="11245" width="7.85546875" style="94" bestFit="1" customWidth="1"/>
    <col min="11246" max="11246" width="9.7109375" style="94" customWidth="1"/>
    <col min="11247" max="11247" width="12.85546875" style="94" customWidth="1"/>
    <col min="11248" max="11484" width="9.140625" style="94"/>
    <col min="11485" max="11485" width="9" style="94" bestFit="1" customWidth="1"/>
    <col min="11486" max="11486" width="9.85546875" style="94" bestFit="1" customWidth="1"/>
    <col min="11487" max="11487" width="9.140625" style="94" bestFit="1" customWidth="1"/>
    <col min="11488" max="11488" width="16" style="94" bestFit="1" customWidth="1"/>
    <col min="11489" max="11489" width="9" style="94" bestFit="1" customWidth="1"/>
    <col min="11490" max="11490" width="7.85546875" style="94" bestFit="1" customWidth="1"/>
    <col min="11491" max="11491" width="11.7109375" style="94" bestFit="1" customWidth="1"/>
    <col min="11492" max="11492" width="14.28515625" style="94" customWidth="1"/>
    <col min="11493" max="11493" width="11.7109375" style="94" bestFit="1" customWidth="1"/>
    <col min="11494" max="11494" width="14.140625" style="94" bestFit="1" customWidth="1"/>
    <col min="11495" max="11495" width="16.7109375" style="94" customWidth="1"/>
    <col min="11496" max="11496" width="16.5703125" style="94" customWidth="1"/>
    <col min="11497" max="11498" width="7.85546875" style="94" bestFit="1" customWidth="1"/>
    <col min="11499" max="11499" width="8" style="94" bestFit="1" customWidth="1"/>
    <col min="11500" max="11501" width="7.85546875" style="94" bestFit="1" customWidth="1"/>
    <col min="11502" max="11502" width="9.7109375" style="94" customWidth="1"/>
    <col min="11503" max="11503" width="12.85546875" style="94" customWidth="1"/>
    <col min="11504" max="11740" width="9.140625" style="94"/>
    <col min="11741" max="11741" width="9" style="94" bestFit="1" customWidth="1"/>
    <col min="11742" max="11742" width="9.85546875" style="94" bestFit="1" customWidth="1"/>
    <col min="11743" max="11743" width="9.140625" style="94" bestFit="1" customWidth="1"/>
    <col min="11744" max="11744" width="16" style="94" bestFit="1" customWidth="1"/>
    <col min="11745" max="11745" width="9" style="94" bestFit="1" customWidth="1"/>
    <col min="11746" max="11746" width="7.85546875" style="94" bestFit="1" customWidth="1"/>
    <col min="11747" max="11747" width="11.7109375" style="94" bestFit="1" customWidth="1"/>
    <col min="11748" max="11748" width="14.28515625" style="94" customWidth="1"/>
    <col min="11749" max="11749" width="11.7109375" style="94" bestFit="1" customWidth="1"/>
    <col min="11750" max="11750" width="14.140625" style="94" bestFit="1" customWidth="1"/>
    <col min="11751" max="11751" width="16.7109375" style="94" customWidth="1"/>
    <col min="11752" max="11752" width="16.5703125" style="94" customWidth="1"/>
    <col min="11753" max="11754" width="7.85546875" style="94" bestFit="1" customWidth="1"/>
    <col min="11755" max="11755" width="8" style="94" bestFit="1" customWidth="1"/>
    <col min="11756" max="11757" width="7.85546875" style="94" bestFit="1" customWidth="1"/>
    <col min="11758" max="11758" width="9.7109375" style="94" customWidth="1"/>
    <col min="11759" max="11759" width="12.85546875" style="94" customWidth="1"/>
    <col min="11760" max="11996" width="9.140625" style="94"/>
    <col min="11997" max="11997" width="9" style="94" bestFit="1" customWidth="1"/>
    <col min="11998" max="11998" width="9.85546875" style="94" bestFit="1" customWidth="1"/>
    <col min="11999" max="11999" width="9.140625" style="94" bestFit="1" customWidth="1"/>
    <col min="12000" max="12000" width="16" style="94" bestFit="1" customWidth="1"/>
    <col min="12001" max="12001" width="9" style="94" bestFit="1" customWidth="1"/>
    <col min="12002" max="12002" width="7.85546875" style="94" bestFit="1" customWidth="1"/>
    <col min="12003" max="12003" width="11.7109375" style="94" bestFit="1" customWidth="1"/>
    <col min="12004" max="12004" width="14.28515625" style="94" customWidth="1"/>
    <col min="12005" max="12005" width="11.7109375" style="94" bestFit="1" customWidth="1"/>
    <col min="12006" max="12006" width="14.140625" style="94" bestFit="1" customWidth="1"/>
    <col min="12007" max="12007" width="16.7109375" style="94" customWidth="1"/>
    <col min="12008" max="12008" width="16.5703125" style="94" customWidth="1"/>
    <col min="12009" max="12010" width="7.85546875" style="94" bestFit="1" customWidth="1"/>
    <col min="12011" max="12011" width="8" style="94" bestFit="1" customWidth="1"/>
    <col min="12012" max="12013" width="7.85546875" style="94" bestFit="1" customWidth="1"/>
    <col min="12014" max="12014" width="9.7109375" style="94" customWidth="1"/>
    <col min="12015" max="12015" width="12.85546875" style="94" customWidth="1"/>
    <col min="12016" max="12252" width="9.140625" style="94"/>
    <col min="12253" max="12253" width="9" style="94" bestFit="1" customWidth="1"/>
    <col min="12254" max="12254" width="9.85546875" style="94" bestFit="1" customWidth="1"/>
    <col min="12255" max="12255" width="9.140625" style="94" bestFit="1" customWidth="1"/>
    <col min="12256" max="12256" width="16" style="94" bestFit="1" customWidth="1"/>
    <col min="12257" max="12257" width="9" style="94" bestFit="1" customWidth="1"/>
    <col min="12258" max="12258" width="7.85546875" style="94" bestFit="1" customWidth="1"/>
    <col min="12259" max="12259" width="11.7109375" style="94" bestFit="1" customWidth="1"/>
    <col min="12260" max="12260" width="14.28515625" style="94" customWidth="1"/>
    <col min="12261" max="12261" width="11.7109375" style="94" bestFit="1" customWidth="1"/>
    <col min="12262" max="12262" width="14.140625" style="94" bestFit="1" customWidth="1"/>
    <col min="12263" max="12263" width="16.7109375" style="94" customWidth="1"/>
    <col min="12264" max="12264" width="16.5703125" style="94" customWidth="1"/>
    <col min="12265" max="12266" width="7.85546875" style="94" bestFit="1" customWidth="1"/>
    <col min="12267" max="12267" width="8" style="94" bestFit="1" customWidth="1"/>
    <col min="12268" max="12269" width="7.85546875" style="94" bestFit="1" customWidth="1"/>
    <col min="12270" max="12270" width="9.7109375" style="94" customWidth="1"/>
    <col min="12271" max="12271" width="12.85546875" style="94" customWidth="1"/>
    <col min="12272" max="12508" width="9.140625" style="94"/>
    <col min="12509" max="12509" width="9" style="94" bestFit="1" customWidth="1"/>
    <col min="12510" max="12510" width="9.85546875" style="94" bestFit="1" customWidth="1"/>
    <col min="12511" max="12511" width="9.140625" style="94" bestFit="1" customWidth="1"/>
    <col min="12512" max="12512" width="16" style="94" bestFit="1" customWidth="1"/>
    <col min="12513" max="12513" width="9" style="94" bestFit="1" customWidth="1"/>
    <col min="12514" max="12514" width="7.85546875" style="94" bestFit="1" customWidth="1"/>
    <col min="12515" max="12515" width="11.7109375" style="94" bestFit="1" customWidth="1"/>
    <col min="12516" max="12516" width="14.28515625" style="94" customWidth="1"/>
    <col min="12517" max="12517" width="11.7109375" style="94" bestFit="1" customWidth="1"/>
    <col min="12518" max="12518" width="14.140625" style="94" bestFit="1" customWidth="1"/>
    <col min="12519" max="12519" width="16.7109375" style="94" customWidth="1"/>
    <col min="12520" max="12520" width="16.5703125" style="94" customWidth="1"/>
    <col min="12521" max="12522" width="7.85546875" style="94" bestFit="1" customWidth="1"/>
    <col min="12523" max="12523" width="8" style="94" bestFit="1" customWidth="1"/>
    <col min="12524" max="12525" width="7.85546875" style="94" bestFit="1" customWidth="1"/>
    <col min="12526" max="12526" width="9.7109375" style="94" customWidth="1"/>
    <col min="12527" max="12527" width="12.85546875" style="94" customWidth="1"/>
    <col min="12528" max="12764" width="9.140625" style="94"/>
    <col min="12765" max="12765" width="9" style="94" bestFit="1" customWidth="1"/>
    <col min="12766" max="12766" width="9.85546875" style="94" bestFit="1" customWidth="1"/>
    <col min="12767" max="12767" width="9.140625" style="94" bestFit="1" customWidth="1"/>
    <col min="12768" max="12768" width="16" style="94" bestFit="1" customWidth="1"/>
    <col min="12769" max="12769" width="9" style="94" bestFit="1" customWidth="1"/>
    <col min="12770" max="12770" width="7.85546875" style="94" bestFit="1" customWidth="1"/>
    <col min="12771" max="12771" width="11.7109375" style="94" bestFit="1" customWidth="1"/>
    <col min="12772" max="12772" width="14.28515625" style="94" customWidth="1"/>
    <col min="12773" max="12773" width="11.7109375" style="94" bestFit="1" customWidth="1"/>
    <col min="12774" max="12774" width="14.140625" style="94" bestFit="1" customWidth="1"/>
    <col min="12775" max="12775" width="16.7109375" style="94" customWidth="1"/>
    <col min="12776" max="12776" width="16.5703125" style="94" customWidth="1"/>
    <col min="12777" max="12778" width="7.85546875" style="94" bestFit="1" customWidth="1"/>
    <col min="12779" max="12779" width="8" style="94" bestFit="1" customWidth="1"/>
    <col min="12780" max="12781" width="7.85546875" style="94" bestFit="1" customWidth="1"/>
    <col min="12782" max="12782" width="9.7109375" style="94" customWidth="1"/>
    <col min="12783" max="12783" width="12.85546875" style="94" customWidth="1"/>
    <col min="12784" max="13020" width="9.140625" style="94"/>
    <col min="13021" max="13021" width="9" style="94" bestFit="1" customWidth="1"/>
    <col min="13022" max="13022" width="9.85546875" style="94" bestFit="1" customWidth="1"/>
    <col min="13023" max="13023" width="9.140625" style="94" bestFit="1" customWidth="1"/>
    <col min="13024" max="13024" width="16" style="94" bestFit="1" customWidth="1"/>
    <col min="13025" max="13025" width="9" style="94" bestFit="1" customWidth="1"/>
    <col min="13026" max="13026" width="7.85546875" style="94" bestFit="1" customWidth="1"/>
    <col min="13027" max="13027" width="11.7109375" style="94" bestFit="1" customWidth="1"/>
    <col min="13028" max="13028" width="14.28515625" style="94" customWidth="1"/>
    <col min="13029" max="13029" width="11.7109375" style="94" bestFit="1" customWidth="1"/>
    <col min="13030" max="13030" width="14.140625" style="94" bestFit="1" customWidth="1"/>
    <col min="13031" max="13031" width="16.7109375" style="94" customWidth="1"/>
    <col min="13032" max="13032" width="16.5703125" style="94" customWidth="1"/>
    <col min="13033" max="13034" width="7.85546875" style="94" bestFit="1" customWidth="1"/>
    <col min="13035" max="13035" width="8" style="94" bestFit="1" customWidth="1"/>
    <col min="13036" max="13037" width="7.85546875" style="94" bestFit="1" customWidth="1"/>
    <col min="13038" max="13038" width="9.7109375" style="94" customWidth="1"/>
    <col min="13039" max="13039" width="12.85546875" style="94" customWidth="1"/>
    <col min="13040" max="13276" width="9.140625" style="94"/>
    <col min="13277" max="13277" width="9" style="94" bestFit="1" customWidth="1"/>
    <col min="13278" max="13278" width="9.85546875" style="94" bestFit="1" customWidth="1"/>
    <col min="13279" max="13279" width="9.140625" style="94" bestFit="1" customWidth="1"/>
    <col min="13280" max="13280" width="16" style="94" bestFit="1" customWidth="1"/>
    <col min="13281" max="13281" width="9" style="94" bestFit="1" customWidth="1"/>
    <col min="13282" max="13282" width="7.85546875" style="94" bestFit="1" customWidth="1"/>
    <col min="13283" max="13283" width="11.7109375" style="94" bestFit="1" customWidth="1"/>
    <col min="13284" max="13284" width="14.28515625" style="94" customWidth="1"/>
    <col min="13285" max="13285" width="11.7109375" style="94" bestFit="1" customWidth="1"/>
    <col min="13286" max="13286" width="14.140625" style="94" bestFit="1" customWidth="1"/>
    <col min="13287" max="13287" width="16.7109375" style="94" customWidth="1"/>
    <col min="13288" max="13288" width="16.5703125" style="94" customWidth="1"/>
    <col min="13289" max="13290" width="7.85546875" style="94" bestFit="1" customWidth="1"/>
    <col min="13291" max="13291" width="8" style="94" bestFit="1" customWidth="1"/>
    <col min="13292" max="13293" width="7.85546875" style="94" bestFit="1" customWidth="1"/>
    <col min="13294" max="13294" width="9.7109375" style="94" customWidth="1"/>
    <col min="13295" max="13295" width="12.85546875" style="94" customWidth="1"/>
    <col min="13296" max="13532" width="9.140625" style="94"/>
    <col min="13533" max="13533" width="9" style="94" bestFit="1" customWidth="1"/>
    <col min="13534" max="13534" width="9.85546875" style="94" bestFit="1" customWidth="1"/>
    <col min="13535" max="13535" width="9.140625" style="94" bestFit="1" customWidth="1"/>
    <col min="13536" max="13536" width="16" style="94" bestFit="1" customWidth="1"/>
    <col min="13537" max="13537" width="9" style="94" bestFit="1" customWidth="1"/>
    <col min="13538" max="13538" width="7.85546875" style="94" bestFit="1" customWidth="1"/>
    <col min="13539" max="13539" width="11.7109375" style="94" bestFit="1" customWidth="1"/>
    <col min="13540" max="13540" width="14.28515625" style="94" customWidth="1"/>
    <col min="13541" max="13541" width="11.7109375" style="94" bestFit="1" customWidth="1"/>
    <col min="13542" max="13542" width="14.140625" style="94" bestFit="1" customWidth="1"/>
    <col min="13543" max="13543" width="16.7109375" style="94" customWidth="1"/>
    <col min="13544" max="13544" width="16.5703125" style="94" customWidth="1"/>
    <col min="13545" max="13546" width="7.85546875" style="94" bestFit="1" customWidth="1"/>
    <col min="13547" max="13547" width="8" style="94" bestFit="1" customWidth="1"/>
    <col min="13548" max="13549" width="7.85546875" style="94" bestFit="1" customWidth="1"/>
    <col min="13550" max="13550" width="9.7109375" style="94" customWidth="1"/>
    <col min="13551" max="13551" width="12.85546875" style="94" customWidth="1"/>
    <col min="13552" max="13788" width="9.140625" style="94"/>
    <col min="13789" max="13789" width="9" style="94" bestFit="1" customWidth="1"/>
    <col min="13790" max="13790" width="9.85546875" style="94" bestFit="1" customWidth="1"/>
    <col min="13791" max="13791" width="9.140625" style="94" bestFit="1" customWidth="1"/>
    <col min="13792" max="13792" width="16" style="94" bestFit="1" customWidth="1"/>
    <col min="13793" max="13793" width="9" style="94" bestFit="1" customWidth="1"/>
    <col min="13794" max="13794" width="7.85546875" style="94" bestFit="1" customWidth="1"/>
    <col min="13795" max="13795" width="11.7109375" style="94" bestFit="1" customWidth="1"/>
    <col min="13796" max="13796" width="14.28515625" style="94" customWidth="1"/>
    <col min="13797" max="13797" width="11.7109375" style="94" bestFit="1" customWidth="1"/>
    <col min="13798" max="13798" width="14.140625" style="94" bestFit="1" customWidth="1"/>
    <col min="13799" max="13799" width="16.7109375" style="94" customWidth="1"/>
    <col min="13800" max="13800" width="16.5703125" style="94" customWidth="1"/>
    <col min="13801" max="13802" width="7.85546875" style="94" bestFit="1" customWidth="1"/>
    <col min="13803" max="13803" width="8" style="94" bestFit="1" customWidth="1"/>
    <col min="13804" max="13805" width="7.85546875" style="94" bestFit="1" customWidth="1"/>
    <col min="13806" max="13806" width="9.7109375" style="94" customWidth="1"/>
    <col min="13807" max="13807" width="12.85546875" style="94" customWidth="1"/>
    <col min="13808" max="14044" width="9.140625" style="94"/>
    <col min="14045" max="14045" width="9" style="94" bestFit="1" customWidth="1"/>
    <col min="14046" max="14046" width="9.85546875" style="94" bestFit="1" customWidth="1"/>
    <col min="14047" max="14047" width="9.140625" style="94" bestFit="1" customWidth="1"/>
    <col min="14048" max="14048" width="16" style="94" bestFit="1" customWidth="1"/>
    <col min="14049" max="14049" width="9" style="94" bestFit="1" customWidth="1"/>
    <col min="14050" max="14050" width="7.85546875" style="94" bestFit="1" customWidth="1"/>
    <col min="14051" max="14051" width="11.7109375" style="94" bestFit="1" customWidth="1"/>
    <col min="14052" max="14052" width="14.28515625" style="94" customWidth="1"/>
    <col min="14053" max="14053" width="11.7109375" style="94" bestFit="1" customWidth="1"/>
    <col min="14054" max="14054" width="14.140625" style="94" bestFit="1" customWidth="1"/>
    <col min="14055" max="14055" width="16.7109375" style="94" customWidth="1"/>
    <col min="14056" max="14056" width="16.5703125" style="94" customWidth="1"/>
    <col min="14057" max="14058" width="7.85546875" style="94" bestFit="1" customWidth="1"/>
    <col min="14059" max="14059" width="8" style="94" bestFit="1" customWidth="1"/>
    <col min="14060" max="14061" width="7.85546875" style="94" bestFit="1" customWidth="1"/>
    <col min="14062" max="14062" width="9.7109375" style="94" customWidth="1"/>
    <col min="14063" max="14063" width="12.85546875" style="94" customWidth="1"/>
    <col min="14064" max="14300" width="9.140625" style="94"/>
    <col min="14301" max="14301" width="9" style="94" bestFit="1" customWidth="1"/>
    <col min="14302" max="14302" width="9.85546875" style="94" bestFit="1" customWidth="1"/>
    <col min="14303" max="14303" width="9.140625" style="94" bestFit="1" customWidth="1"/>
    <col min="14304" max="14304" width="16" style="94" bestFit="1" customWidth="1"/>
    <col min="14305" max="14305" width="9" style="94" bestFit="1" customWidth="1"/>
    <col min="14306" max="14306" width="7.85546875" style="94" bestFit="1" customWidth="1"/>
    <col min="14307" max="14307" width="11.7109375" style="94" bestFit="1" customWidth="1"/>
    <col min="14308" max="14308" width="14.28515625" style="94" customWidth="1"/>
    <col min="14309" max="14309" width="11.7109375" style="94" bestFit="1" customWidth="1"/>
    <col min="14310" max="14310" width="14.140625" style="94" bestFit="1" customWidth="1"/>
    <col min="14311" max="14311" width="16.7109375" style="94" customWidth="1"/>
    <col min="14312" max="14312" width="16.5703125" style="94" customWidth="1"/>
    <col min="14313" max="14314" width="7.85546875" style="94" bestFit="1" customWidth="1"/>
    <col min="14315" max="14315" width="8" style="94" bestFit="1" customWidth="1"/>
    <col min="14316" max="14317" width="7.85546875" style="94" bestFit="1" customWidth="1"/>
    <col min="14318" max="14318" width="9.7109375" style="94" customWidth="1"/>
    <col min="14319" max="14319" width="12.85546875" style="94" customWidth="1"/>
    <col min="14320" max="14556" width="9.140625" style="94"/>
    <col min="14557" max="14557" width="9" style="94" bestFit="1" customWidth="1"/>
    <col min="14558" max="14558" width="9.85546875" style="94" bestFit="1" customWidth="1"/>
    <col min="14559" max="14559" width="9.140625" style="94" bestFit="1" customWidth="1"/>
    <col min="14560" max="14560" width="16" style="94" bestFit="1" customWidth="1"/>
    <col min="14561" max="14561" width="9" style="94" bestFit="1" customWidth="1"/>
    <col min="14562" max="14562" width="7.85546875" style="94" bestFit="1" customWidth="1"/>
    <col min="14563" max="14563" width="11.7109375" style="94" bestFit="1" customWidth="1"/>
    <col min="14564" max="14564" width="14.28515625" style="94" customWidth="1"/>
    <col min="14565" max="14565" width="11.7109375" style="94" bestFit="1" customWidth="1"/>
    <col min="14566" max="14566" width="14.140625" style="94" bestFit="1" customWidth="1"/>
    <col min="14567" max="14567" width="16.7109375" style="94" customWidth="1"/>
    <col min="14568" max="14568" width="16.5703125" style="94" customWidth="1"/>
    <col min="14569" max="14570" width="7.85546875" style="94" bestFit="1" customWidth="1"/>
    <col min="14571" max="14571" width="8" style="94" bestFit="1" customWidth="1"/>
    <col min="14572" max="14573" width="7.85546875" style="94" bestFit="1" customWidth="1"/>
    <col min="14574" max="14574" width="9.7109375" style="94" customWidth="1"/>
    <col min="14575" max="14575" width="12.85546875" style="94" customWidth="1"/>
    <col min="14576" max="14812" width="9.140625" style="94"/>
    <col min="14813" max="14813" width="9" style="94" bestFit="1" customWidth="1"/>
    <col min="14814" max="14814" width="9.85546875" style="94" bestFit="1" customWidth="1"/>
    <col min="14815" max="14815" width="9.140625" style="94" bestFit="1" customWidth="1"/>
    <col min="14816" max="14816" width="16" style="94" bestFit="1" customWidth="1"/>
    <col min="14817" max="14817" width="9" style="94" bestFit="1" customWidth="1"/>
    <col min="14818" max="14818" width="7.85546875" style="94" bestFit="1" customWidth="1"/>
    <col min="14819" max="14819" width="11.7109375" style="94" bestFit="1" customWidth="1"/>
    <col min="14820" max="14820" width="14.28515625" style="94" customWidth="1"/>
    <col min="14821" max="14821" width="11.7109375" style="94" bestFit="1" customWidth="1"/>
    <col min="14822" max="14822" width="14.140625" style="94" bestFit="1" customWidth="1"/>
    <col min="14823" max="14823" width="16.7109375" style="94" customWidth="1"/>
    <col min="14824" max="14824" width="16.5703125" style="94" customWidth="1"/>
    <col min="14825" max="14826" width="7.85546875" style="94" bestFit="1" customWidth="1"/>
    <col min="14827" max="14827" width="8" style="94" bestFit="1" customWidth="1"/>
    <col min="14828" max="14829" width="7.85546875" style="94" bestFit="1" customWidth="1"/>
    <col min="14830" max="14830" width="9.7109375" style="94" customWidth="1"/>
    <col min="14831" max="14831" width="12.85546875" style="94" customWidth="1"/>
    <col min="14832" max="15068" width="9.140625" style="94"/>
    <col min="15069" max="15069" width="9" style="94" bestFit="1" customWidth="1"/>
    <col min="15070" max="15070" width="9.85546875" style="94" bestFit="1" customWidth="1"/>
    <col min="15071" max="15071" width="9.140625" style="94" bestFit="1" customWidth="1"/>
    <col min="15072" max="15072" width="16" style="94" bestFit="1" customWidth="1"/>
    <col min="15073" max="15073" width="9" style="94" bestFit="1" customWidth="1"/>
    <col min="15074" max="15074" width="7.85546875" style="94" bestFit="1" customWidth="1"/>
    <col min="15075" max="15075" width="11.7109375" style="94" bestFit="1" customWidth="1"/>
    <col min="15076" max="15076" width="14.28515625" style="94" customWidth="1"/>
    <col min="15077" max="15077" width="11.7109375" style="94" bestFit="1" customWidth="1"/>
    <col min="15078" max="15078" width="14.140625" style="94" bestFit="1" customWidth="1"/>
    <col min="15079" max="15079" width="16.7109375" style="94" customWidth="1"/>
    <col min="15080" max="15080" width="16.5703125" style="94" customWidth="1"/>
    <col min="15081" max="15082" width="7.85546875" style="94" bestFit="1" customWidth="1"/>
    <col min="15083" max="15083" width="8" style="94" bestFit="1" customWidth="1"/>
    <col min="15084" max="15085" width="7.85546875" style="94" bestFit="1" customWidth="1"/>
    <col min="15086" max="15086" width="9.7109375" style="94" customWidth="1"/>
    <col min="15087" max="15087" width="12.85546875" style="94" customWidth="1"/>
    <col min="15088" max="15324" width="9.140625" style="94"/>
    <col min="15325" max="15325" width="9" style="94" bestFit="1" customWidth="1"/>
    <col min="15326" max="15326" width="9.85546875" style="94" bestFit="1" customWidth="1"/>
    <col min="15327" max="15327" width="9.140625" style="94" bestFit="1" customWidth="1"/>
    <col min="15328" max="15328" width="16" style="94" bestFit="1" customWidth="1"/>
    <col min="15329" max="15329" width="9" style="94" bestFit="1" customWidth="1"/>
    <col min="15330" max="15330" width="7.85546875" style="94" bestFit="1" customWidth="1"/>
    <col min="15331" max="15331" width="11.7109375" style="94" bestFit="1" customWidth="1"/>
    <col min="15332" max="15332" width="14.28515625" style="94" customWidth="1"/>
    <col min="15333" max="15333" width="11.7109375" style="94" bestFit="1" customWidth="1"/>
    <col min="15334" max="15334" width="14.140625" style="94" bestFit="1" customWidth="1"/>
    <col min="15335" max="15335" width="16.7109375" style="94" customWidth="1"/>
    <col min="15336" max="15336" width="16.5703125" style="94" customWidth="1"/>
    <col min="15337" max="15338" width="7.85546875" style="94" bestFit="1" customWidth="1"/>
    <col min="15339" max="15339" width="8" style="94" bestFit="1" customWidth="1"/>
    <col min="15340" max="15341" width="7.85546875" style="94" bestFit="1" customWidth="1"/>
    <col min="15342" max="15342" width="9.7109375" style="94" customWidth="1"/>
    <col min="15343" max="15343" width="12.85546875" style="94" customWidth="1"/>
    <col min="15344" max="15580" width="9.140625" style="94"/>
    <col min="15581" max="15581" width="9" style="94" bestFit="1" customWidth="1"/>
    <col min="15582" max="15582" width="9.85546875" style="94" bestFit="1" customWidth="1"/>
    <col min="15583" max="15583" width="9.140625" style="94" bestFit="1" customWidth="1"/>
    <col min="15584" max="15584" width="16" style="94" bestFit="1" customWidth="1"/>
    <col min="15585" max="15585" width="9" style="94" bestFit="1" customWidth="1"/>
    <col min="15586" max="15586" width="7.85546875" style="94" bestFit="1" customWidth="1"/>
    <col min="15587" max="15587" width="11.7109375" style="94" bestFit="1" customWidth="1"/>
    <col min="15588" max="15588" width="14.28515625" style="94" customWidth="1"/>
    <col min="15589" max="15589" width="11.7109375" style="94" bestFit="1" customWidth="1"/>
    <col min="15590" max="15590" width="14.140625" style="94" bestFit="1" customWidth="1"/>
    <col min="15591" max="15591" width="16.7109375" style="94" customWidth="1"/>
    <col min="15592" max="15592" width="16.5703125" style="94" customWidth="1"/>
    <col min="15593" max="15594" width="7.85546875" style="94" bestFit="1" customWidth="1"/>
    <col min="15595" max="15595" width="8" style="94" bestFit="1" customWidth="1"/>
    <col min="15596" max="15597" width="7.85546875" style="94" bestFit="1" customWidth="1"/>
    <col min="15598" max="15598" width="9.7109375" style="94" customWidth="1"/>
    <col min="15599" max="15599" width="12.85546875" style="94" customWidth="1"/>
    <col min="15600" max="15836" width="9.140625" style="94"/>
    <col min="15837" max="15837" width="9" style="94" bestFit="1" customWidth="1"/>
    <col min="15838" max="15838" width="9.85546875" style="94" bestFit="1" customWidth="1"/>
    <col min="15839" max="15839" width="9.140625" style="94" bestFit="1" customWidth="1"/>
    <col min="15840" max="15840" width="16" style="94" bestFit="1" customWidth="1"/>
    <col min="15841" max="15841" width="9" style="94" bestFit="1" customWidth="1"/>
    <col min="15842" max="15842" width="7.85546875" style="94" bestFit="1" customWidth="1"/>
    <col min="15843" max="15843" width="11.7109375" style="94" bestFit="1" customWidth="1"/>
    <col min="15844" max="15844" width="14.28515625" style="94" customWidth="1"/>
    <col min="15845" max="15845" width="11.7109375" style="94" bestFit="1" customWidth="1"/>
    <col min="15846" max="15846" width="14.140625" style="94" bestFit="1" customWidth="1"/>
    <col min="15847" max="15847" width="16.7109375" style="94" customWidth="1"/>
    <col min="15848" max="15848" width="16.5703125" style="94" customWidth="1"/>
    <col min="15849" max="15850" width="7.85546875" style="94" bestFit="1" customWidth="1"/>
    <col min="15851" max="15851" width="8" style="94" bestFit="1" customWidth="1"/>
    <col min="15852" max="15853" width="7.85546875" style="94" bestFit="1" customWidth="1"/>
    <col min="15854" max="15854" width="9.7109375" style="94" customWidth="1"/>
    <col min="15855" max="15855" width="12.85546875" style="94" customWidth="1"/>
    <col min="15856" max="16092" width="9.140625" style="94"/>
    <col min="16093" max="16093" width="9" style="94" bestFit="1" customWidth="1"/>
    <col min="16094" max="16094" width="9.85546875" style="94" bestFit="1" customWidth="1"/>
    <col min="16095" max="16095" width="9.140625" style="94" bestFit="1" customWidth="1"/>
    <col min="16096" max="16096" width="16" style="94" bestFit="1" customWidth="1"/>
    <col min="16097" max="16097" width="9" style="94" bestFit="1" customWidth="1"/>
    <col min="16098" max="16098" width="7.85546875" style="94" bestFit="1" customWidth="1"/>
    <col min="16099" max="16099" width="11.7109375" style="94" bestFit="1" customWidth="1"/>
    <col min="16100" max="16100" width="14.28515625" style="94" customWidth="1"/>
    <col min="16101" max="16101" width="11.7109375" style="94" bestFit="1" customWidth="1"/>
    <col min="16102" max="16102" width="14.140625" style="94" bestFit="1" customWidth="1"/>
    <col min="16103" max="16103" width="16.7109375" style="94" customWidth="1"/>
    <col min="16104" max="16104" width="16.5703125" style="94" customWidth="1"/>
    <col min="16105" max="16106" width="7.85546875" style="94" bestFit="1" customWidth="1"/>
    <col min="16107" max="16107" width="8" style="94" bestFit="1" customWidth="1"/>
    <col min="16108" max="16109" width="7.85546875" style="94" bestFit="1" customWidth="1"/>
    <col min="16110" max="16110" width="9.7109375" style="94" customWidth="1"/>
    <col min="16111" max="16111" width="12.85546875" style="94" customWidth="1"/>
    <col min="16112" max="16384" width="9.140625" style="94"/>
  </cols>
  <sheetData>
    <row r="1" spans="1:22" s="96" customFormat="1" ht="15.75" customHeight="1">
      <c r="A1" s="642" t="s">
        <v>1</v>
      </c>
      <c r="B1" s="781" t="s">
        <v>0</v>
      </c>
      <c r="C1" s="783" t="s">
        <v>143</v>
      </c>
      <c r="D1" s="783"/>
      <c r="E1" s="783"/>
      <c r="F1" s="784" t="s">
        <v>29</v>
      </c>
      <c r="G1" s="785"/>
      <c r="H1" s="785"/>
      <c r="I1" s="785"/>
      <c r="J1" s="785"/>
      <c r="K1" s="785"/>
      <c r="L1" s="785"/>
      <c r="M1" s="785"/>
      <c r="N1" s="785"/>
      <c r="O1" s="785"/>
      <c r="P1" s="785"/>
      <c r="Q1" s="785"/>
      <c r="R1" s="785"/>
      <c r="S1" s="785"/>
      <c r="T1" s="785"/>
      <c r="U1" s="785"/>
      <c r="V1" s="786"/>
    </row>
    <row r="2" spans="1:22" ht="16.5" thickBot="1">
      <c r="A2" s="643"/>
      <c r="B2" s="782"/>
      <c r="C2" s="97" t="s">
        <v>23</v>
      </c>
      <c r="D2" s="102" t="s">
        <v>9</v>
      </c>
      <c r="E2" s="103" t="s">
        <v>33</v>
      </c>
      <c r="F2" s="270">
        <v>61</v>
      </c>
      <c r="G2" s="270">
        <v>62</v>
      </c>
      <c r="H2" s="270">
        <v>63</v>
      </c>
      <c r="I2" s="271">
        <v>64</v>
      </c>
      <c r="J2" s="272" t="s">
        <v>437</v>
      </c>
      <c r="K2" s="272" t="s">
        <v>438</v>
      </c>
      <c r="L2" s="272" t="s">
        <v>439</v>
      </c>
      <c r="M2" s="273">
        <v>65</v>
      </c>
      <c r="N2" s="274" t="s">
        <v>440</v>
      </c>
      <c r="O2" s="274" t="s">
        <v>441</v>
      </c>
      <c r="P2" s="274" t="s">
        <v>442</v>
      </c>
      <c r="Q2" s="274" t="s">
        <v>443</v>
      </c>
      <c r="R2" s="274" t="s">
        <v>444</v>
      </c>
      <c r="S2" s="270">
        <v>67</v>
      </c>
      <c r="T2" s="162"/>
      <c r="U2" s="162"/>
      <c r="V2" s="269"/>
    </row>
    <row r="3" spans="1:22" s="125" customFormat="1">
      <c r="A3" s="380" t="str">
        <f>'1-συμβολαια'!A3</f>
        <v>3ο</v>
      </c>
      <c r="B3" s="361" t="str">
        <f>'1-συμβολαια'!C3</f>
        <v>γονική αγροτεμάχιο ;;;??? Ποταμιά '';;;???'' 1.401,50μ2</v>
      </c>
      <c r="C3" s="338"/>
      <c r="D3" s="362"/>
      <c r="E3" s="362"/>
      <c r="F3" s="335"/>
      <c r="G3" s="335"/>
      <c r="H3" s="363"/>
      <c r="I3" s="364"/>
      <c r="J3" s="364"/>
      <c r="K3" s="364"/>
      <c r="L3" s="364"/>
      <c r="M3" s="364"/>
      <c r="N3" s="335"/>
      <c r="O3" s="335"/>
      <c r="P3" s="335"/>
      <c r="Q3" s="335"/>
      <c r="R3" s="335"/>
      <c r="S3" s="335"/>
      <c r="T3" s="335"/>
      <c r="U3" s="335"/>
      <c r="V3" s="335"/>
    </row>
    <row r="4" spans="1:22" s="125" customFormat="1" ht="15.75" thickBot="1">
      <c r="A4" s="581">
        <f>'1-συμβολαια'!A4</f>
        <v>0</v>
      </c>
      <c r="B4" s="582" t="str">
        <f>'1-συμβολαια'!C4</f>
        <v>χργησικτησία αγροτεμαχίου = 1993 ΑΝΑΔΑΣΜΟΣ</v>
      </c>
      <c r="C4" s="440">
        <f>'1-συμβολαια'!L4</f>
        <v>31.707022000000002</v>
      </c>
      <c r="D4" s="440"/>
      <c r="E4" s="440">
        <f t="shared" ref="E4:E16" si="0">C4-D4</f>
        <v>31.707022000000002</v>
      </c>
      <c r="F4" s="443"/>
      <c r="G4" s="443"/>
      <c r="H4" s="583"/>
      <c r="I4" s="584"/>
      <c r="J4" s="584"/>
      <c r="K4" s="584"/>
      <c r="L4" s="584"/>
      <c r="M4" s="584"/>
      <c r="N4" s="443"/>
      <c r="O4" s="443"/>
      <c r="P4" s="443"/>
      <c r="Q4" s="443"/>
      <c r="R4" s="443"/>
      <c r="S4" s="443">
        <v>1</v>
      </c>
      <c r="T4" s="443"/>
      <c r="U4" s="443"/>
      <c r="V4" s="335"/>
    </row>
    <row r="5" spans="1:22" s="125" customFormat="1">
      <c r="A5" s="577" t="str">
        <f>'1-συμβολαια'!A5</f>
        <v>4ο</v>
      </c>
      <c r="B5" s="578" t="str">
        <f>'1-συμβολαια'!C5</f>
        <v xml:space="preserve">γονική </v>
      </c>
      <c r="C5" s="433"/>
      <c r="D5" s="362"/>
      <c r="E5" s="433"/>
      <c r="F5" s="435"/>
      <c r="G5" s="435"/>
      <c r="H5" s="579"/>
      <c r="I5" s="580"/>
      <c r="J5" s="580"/>
      <c r="K5" s="580"/>
      <c r="L5" s="580"/>
      <c r="M5" s="580"/>
      <c r="N5" s="435"/>
      <c r="O5" s="435"/>
      <c r="P5" s="435"/>
      <c r="Q5" s="435"/>
      <c r="R5" s="435"/>
      <c r="S5" s="435"/>
      <c r="T5" s="435"/>
      <c r="U5" s="435"/>
      <c r="V5" s="335"/>
    </row>
    <row r="6" spans="1:22" s="125" customFormat="1">
      <c r="A6" s="576">
        <f>'1-συμβολαια'!A6</f>
        <v>0</v>
      </c>
      <c r="B6" s="361" t="str">
        <f>'1-συμβολαια'!C6</f>
        <v>ΧΡΗΣΙΚΤΗΣΙΑ αγροτεμαχίου ;;;??? = 1993 ΑΝΑΔΑΣΜΟΣ</v>
      </c>
      <c r="C6" s="334">
        <f>'1-συμβολαια'!L6</f>
        <v>28.970309999999998</v>
      </c>
      <c r="D6" s="362"/>
      <c r="E6" s="433">
        <f t="shared" si="0"/>
        <v>28.970309999999998</v>
      </c>
      <c r="F6" s="335"/>
      <c r="G6" s="335"/>
      <c r="H6" s="363"/>
      <c r="I6" s="364"/>
      <c r="J6" s="364"/>
      <c r="K6" s="364"/>
      <c r="L6" s="364"/>
      <c r="M6" s="364"/>
      <c r="N6" s="335"/>
      <c r="O6" s="335"/>
      <c r="P6" s="335"/>
      <c r="Q6" s="335"/>
      <c r="R6" s="335"/>
      <c r="S6" s="335">
        <v>1</v>
      </c>
      <c r="T6" s="335"/>
      <c r="U6" s="335"/>
      <c r="V6" s="335"/>
    </row>
    <row r="7" spans="1:22" s="125" customFormat="1">
      <c r="A7" s="576">
        <f>'1-συμβολαια'!A7</f>
        <v>0</v>
      </c>
      <c r="B7" s="361" t="str">
        <f>'1-συμβολαια'!C7</f>
        <v>ΧΡΗΣΙΚΤΗΣΙΑ αγροτεμαχίου ;;;??? = 1993 ΑΝΑΔΑΣΜΟΣ</v>
      </c>
      <c r="C7" s="334">
        <f>'1-συμβολαια'!L7</f>
        <v>28.970309999999998</v>
      </c>
      <c r="D7" s="362"/>
      <c r="E7" s="433">
        <f t="shared" si="0"/>
        <v>28.970309999999998</v>
      </c>
      <c r="F7" s="335"/>
      <c r="G7" s="335"/>
      <c r="H7" s="363"/>
      <c r="I7" s="364"/>
      <c r="J7" s="364"/>
      <c r="K7" s="364"/>
      <c r="L7" s="364"/>
      <c r="M7" s="364"/>
      <c r="N7" s="335"/>
      <c r="O7" s="335"/>
      <c r="P7" s="335"/>
      <c r="Q7" s="335"/>
      <c r="R7" s="335"/>
      <c r="S7" s="335">
        <v>1</v>
      </c>
      <c r="T7" s="335"/>
      <c r="U7" s="335"/>
      <c r="V7" s="335"/>
    </row>
    <row r="8" spans="1:22" s="125" customFormat="1">
      <c r="A8" s="576">
        <f>'1-συμβολαια'!A8</f>
        <v>0</v>
      </c>
      <c r="B8" s="361" t="str">
        <f>'1-συμβολαια'!C8</f>
        <v>ΧΡΗΣΙΚΤΗΣΙΑ αγροτεμαχίου ;;;??? = 1993 ΑΝΑΔΑΣΜΟΣ</v>
      </c>
      <c r="C8" s="334">
        <f>'1-συμβολαια'!L8</f>
        <v>28.970309999999998</v>
      </c>
      <c r="D8" s="362"/>
      <c r="E8" s="433">
        <f t="shared" si="0"/>
        <v>28.970309999999998</v>
      </c>
      <c r="F8" s="335"/>
      <c r="G8" s="335"/>
      <c r="H8" s="363"/>
      <c r="I8" s="364"/>
      <c r="J8" s="364"/>
      <c r="K8" s="364"/>
      <c r="L8" s="364"/>
      <c r="M8" s="364"/>
      <c r="N8" s="335"/>
      <c r="O8" s="335"/>
      <c r="P8" s="335"/>
      <c r="Q8" s="335"/>
      <c r="R8" s="335"/>
      <c r="S8" s="335">
        <v>1</v>
      </c>
      <c r="T8" s="335"/>
      <c r="U8" s="335"/>
      <c r="V8" s="335"/>
    </row>
    <row r="9" spans="1:22" s="125" customFormat="1" ht="15.75" thickBot="1">
      <c r="A9" s="586">
        <f>'1-συμβολαια'!A9</f>
        <v>0</v>
      </c>
      <c r="B9" s="582" t="str">
        <f>'1-συμβολαια'!C9</f>
        <v>χρησικτησία κήπος = 19?? πατρός ΔΩΡΕΑ άτυπη</v>
      </c>
      <c r="C9" s="440">
        <f>'1-συμβολαια'!L9</f>
        <v>31.236953999999997</v>
      </c>
      <c r="D9" s="515"/>
      <c r="E9" s="440">
        <f t="shared" si="0"/>
        <v>31.236953999999997</v>
      </c>
      <c r="F9" s="443"/>
      <c r="G9" s="443"/>
      <c r="H9" s="583"/>
      <c r="I9" s="584"/>
      <c r="J9" s="584"/>
      <c r="K9" s="584"/>
      <c r="L9" s="584"/>
      <c r="M9" s="584"/>
      <c r="N9" s="443">
        <v>1</v>
      </c>
      <c r="O9" s="443"/>
      <c r="P9" s="443"/>
      <c r="Q9" s="443"/>
      <c r="R9" s="443"/>
      <c r="S9" s="443"/>
      <c r="T9" s="443"/>
      <c r="U9" s="443"/>
      <c r="V9" s="335"/>
    </row>
    <row r="10" spans="1:22" s="125" customFormat="1">
      <c r="A10" s="585" t="str">
        <f>'1-συμβολαια'!A10</f>
        <v>5ο</v>
      </c>
      <c r="B10" s="578" t="str">
        <f>'1-συμβολαια'!C10</f>
        <v>γονική</v>
      </c>
      <c r="C10" s="433"/>
      <c r="D10" s="362"/>
      <c r="E10" s="433">
        <f t="shared" si="0"/>
        <v>0</v>
      </c>
      <c r="F10" s="435"/>
      <c r="G10" s="435"/>
      <c r="H10" s="579"/>
      <c r="I10" s="580"/>
      <c r="J10" s="580"/>
      <c r="K10" s="580"/>
      <c r="L10" s="580"/>
      <c r="M10" s="580"/>
      <c r="N10" s="435"/>
      <c r="O10" s="435"/>
      <c r="P10" s="435"/>
      <c r="Q10" s="435"/>
      <c r="R10" s="435"/>
      <c r="S10" s="435"/>
      <c r="T10" s="435"/>
      <c r="U10" s="435"/>
      <c r="V10" s="335"/>
    </row>
    <row r="11" spans="1:22" s="125" customFormat="1">
      <c r="A11" s="380">
        <f>'1-συμβολαια'!A11</f>
        <v>0</v>
      </c>
      <c r="B11" s="361" t="str">
        <f>'1-συμβολαια'!C11</f>
        <v>ΧΡΗΣΙΚΤΗΣΙΑ αγροτεμαχίου ;;;??? = 1993 ΑΝΑΔΑΣΜΟΣ</v>
      </c>
      <c r="C11" s="334">
        <f>'1-συμβολαια'!L11</f>
        <v>28.777021999999999</v>
      </c>
      <c r="D11" s="362"/>
      <c r="E11" s="433">
        <f t="shared" si="0"/>
        <v>28.777021999999999</v>
      </c>
      <c r="F11" s="335"/>
      <c r="G11" s="335"/>
      <c r="H11" s="363"/>
      <c r="I11" s="364"/>
      <c r="J11" s="364"/>
      <c r="K11" s="364"/>
      <c r="L11" s="364"/>
      <c r="M11" s="364"/>
      <c r="N11" s="335"/>
      <c r="O11" s="335"/>
      <c r="P11" s="335"/>
      <c r="Q11" s="335"/>
      <c r="R11" s="335"/>
      <c r="S11" s="335">
        <v>1</v>
      </c>
      <c r="T11" s="335"/>
      <c r="U11" s="335"/>
      <c r="V11" s="335"/>
    </row>
    <row r="12" spans="1:22" s="125" customFormat="1" ht="15.75" thickBot="1">
      <c r="A12" s="581">
        <f>'1-συμβολαια'!A12</f>
        <v>0</v>
      </c>
      <c r="B12" s="582" t="str">
        <f>'1-συμβολαια'!C12</f>
        <v>ΧΡΗΣΙΚΤΗΣΙΑ κήπου = 1956 πατρός ΔΩΡΕΑ άτυπη</v>
      </c>
      <c r="C12" s="440">
        <f>'1-συμβολαια'!L12</f>
        <v>25.376953999999998</v>
      </c>
      <c r="D12" s="515"/>
      <c r="E12" s="440">
        <f t="shared" si="0"/>
        <v>25.376953999999998</v>
      </c>
      <c r="F12" s="443"/>
      <c r="G12" s="443"/>
      <c r="H12" s="583"/>
      <c r="I12" s="584"/>
      <c r="J12" s="584"/>
      <c r="K12" s="584"/>
      <c r="L12" s="584"/>
      <c r="M12" s="584"/>
      <c r="N12" s="443">
        <v>1</v>
      </c>
      <c r="O12" s="443"/>
      <c r="P12" s="443"/>
      <c r="Q12" s="443"/>
      <c r="R12" s="443"/>
      <c r="S12" s="443"/>
      <c r="T12" s="443"/>
      <c r="U12" s="443"/>
      <c r="V12" s="335"/>
    </row>
    <row r="13" spans="1:22" s="125" customFormat="1">
      <c r="A13" s="577" t="str">
        <f>'1-συμβολαια'!A13</f>
        <v>6ο</v>
      </c>
      <c r="B13" s="578" t="str">
        <f>'1-συμβολαια'!C13</f>
        <v>γονική {αγροτεμάχιο 177 Ποταμιά ''βαινάρ'' 1.495,60μ2</v>
      </c>
      <c r="C13" s="433"/>
      <c r="D13" s="362"/>
      <c r="E13" s="433">
        <f t="shared" si="0"/>
        <v>0</v>
      </c>
      <c r="F13" s="435"/>
      <c r="G13" s="435"/>
      <c r="H13" s="579"/>
      <c r="I13" s="580"/>
      <c r="J13" s="580"/>
      <c r="K13" s="580"/>
      <c r="L13" s="580"/>
      <c r="M13" s="580"/>
      <c r="N13" s="435"/>
      <c r="O13" s="435"/>
      <c r="P13" s="435"/>
      <c r="Q13" s="435"/>
      <c r="R13" s="435"/>
      <c r="S13" s="435"/>
      <c r="T13" s="435"/>
      <c r="U13" s="435"/>
      <c r="V13" s="335"/>
    </row>
    <row r="14" spans="1:22" s="125" customFormat="1" ht="15.75" thickBot="1">
      <c r="A14" s="586">
        <f>'1-συμβολαια'!A14</f>
        <v>0</v>
      </c>
      <c r="B14" s="582" t="str">
        <f>'1-συμβολαια'!C14</f>
        <v>ΧΡΗΣΙΚΤΗΣΙΑ αγροτεμαχίου ;;;??? = 1993 ΑΝΑΔΑΣΜΟΣ</v>
      </c>
      <c r="C14" s="440">
        <f>'1-συμβολαια'!L14</f>
        <v>31.707022000000002</v>
      </c>
      <c r="D14" s="515"/>
      <c r="E14" s="440">
        <f t="shared" si="0"/>
        <v>31.707022000000002</v>
      </c>
      <c r="F14" s="443"/>
      <c r="G14" s="443"/>
      <c r="H14" s="583"/>
      <c r="I14" s="584"/>
      <c r="J14" s="584"/>
      <c r="K14" s="584"/>
      <c r="L14" s="584"/>
      <c r="M14" s="584"/>
      <c r="N14" s="443"/>
      <c r="O14" s="443"/>
      <c r="P14" s="443"/>
      <c r="Q14" s="443"/>
      <c r="R14" s="443"/>
      <c r="S14" s="443">
        <v>1</v>
      </c>
      <c r="T14" s="443"/>
      <c r="U14" s="443"/>
      <c r="V14" s="335"/>
    </row>
    <row r="15" spans="1:22" s="125" customFormat="1">
      <c r="A15" s="585" t="str">
        <f>'1-συμβολαια'!A15</f>
        <v>7ο</v>
      </c>
      <c r="B15" s="578" t="str">
        <f>'1-συμβολαια'!C15</f>
        <v>αγοραπωλησία {αγροτεμάχιο 177 Ποταμιά ''βαινάρ'' 41,40μ2} τίμημα = Δ.Ο.Υ. =</v>
      </c>
      <c r="C15" s="433"/>
      <c r="D15" s="362"/>
      <c r="E15" s="433"/>
      <c r="F15" s="435"/>
      <c r="G15" s="435"/>
      <c r="H15" s="579"/>
      <c r="I15" s="580"/>
      <c r="J15" s="580"/>
      <c r="K15" s="580"/>
      <c r="L15" s="580"/>
      <c r="M15" s="580"/>
      <c r="N15" s="435"/>
      <c r="O15" s="435"/>
      <c r="P15" s="435"/>
      <c r="Q15" s="435"/>
      <c r="R15" s="435"/>
      <c r="S15" s="435"/>
      <c r="T15" s="435"/>
      <c r="U15" s="435"/>
      <c r="V15" s="335"/>
    </row>
    <row r="16" spans="1:22" s="125" customFormat="1" ht="15.75" thickBot="1">
      <c r="A16" s="581">
        <f>'1-συμβολαια'!A16</f>
        <v>0</v>
      </c>
      <c r="B16" s="582" t="str">
        <f>'1-συμβολαια'!C16</f>
        <v>ΧΡΗΣΙΚΤΗΣΙΑ αγροτεμαχίου ;;;??? = 1993 ΑΝΑΔΑΣΜΟΣ</v>
      </c>
      <c r="C16" s="440">
        <f>'1-συμβολαια'!L16</f>
        <v>20.430309999999999</v>
      </c>
      <c r="D16" s="515"/>
      <c r="E16" s="440">
        <f t="shared" si="0"/>
        <v>20.430309999999999</v>
      </c>
      <c r="F16" s="443"/>
      <c r="G16" s="443"/>
      <c r="H16" s="583"/>
      <c r="I16" s="584"/>
      <c r="J16" s="584"/>
      <c r="K16" s="584"/>
      <c r="L16" s="584"/>
      <c r="M16" s="584"/>
      <c r="N16" s="443"/>
      <c r="O16" s="443"/>
      <c r="P16" s="443"/>
      <c r="Q16" s="443"/>
      <c r="R16" s="443"/>
      <c r="S16" s="443">
        <v>1</v>
      </c>
      <c r="T16" s="443"/>
      <c r="U16" s="443"/>
      <c r="V16" s="335"/>
    </row>
    <row r="17" spans="1:22" ht="15.75">
      <c r="A17" s="658" t="s">
        <v>47</v>
      </c>
      <c r="B17" s="659"/>
      <c r="C17" s="518">
        <f>SUM(C3:C16)</f>
        <v>256.14621399999999</v>
      </c>
      <c r="D17" s="518">
        <f>SUM(D3:D16)</f>
        <v>0</v>
      </c>
      <c r="E17" s="518">
        <f>SUM(E3:E16)</f>
        <v>256.14621399999999</v>
      </c>
      <c r="I17" s="587">
        <f t="shared" ref="I17:T17" si="1">SUM(I3:I16)</f>
        <v>0</v>
      </c>
      <c r="J17" s="587">
        <f t="shared" si="1"/>
        <v>0</v>
      </c>
      <c r="K17" s="587">
        <f t="shared" si="1"/>
        <v>0</v>
      </c>
      <c r="L17" s="587">
        <f t="shared" si="1"/>
        <v>0</v>
      </c>
      <c r="M17" s="587">
        <f t="shared" si="1"/>
        <v>0</v>
      </c>
      <c r="N17" s="587">
        <f t="shared" si="1"/>
        <v>2</v>
      </c>
      <c r="O17" s="587">
        <f t="shared" si="1"/>
        <v>0</v>
      </c>
      <c r="P17" s="587">
        <f t="shared" si="1"/>
        <v>0</v>
      </c>
      <c r="Q17" s="587">
        <f t="shared" si="1"/>
        <v>0</v>
      </c>
      <c r="R17" s="587">
        <f t="shared" si="1"/>
        <v>0</v>
      </c>
      <c r="S17" s="587">
        <f t="shared" si="1"/>
        <v>7</v>
      </c>
      <c r="T17" s="587">
        <f t="shared" si="1"/>
        <v>0</v>
      </c>
    </row>
    <row r="18" spans="1:22"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</row>
    <row r="19" spans="1:22" ht="15.75">
      <c r="F19" s="144" t="s">
        <v>238</v>
      </c>
      <c r="G19" s="116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6"/>
    </row>
    <row r="20" spans="1:22" ht="15.75">
      <c r="F20" s="277"/>
      <c r="G20" s="128" t="s">
        <v>239</v>
      </c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6"/>
    </row>
    <row r="21" spans="1:22" ht="15.75">
      <c r="F21" s="276"/>
      <c r="G21" s="276"/>
      <c r="H21" s="144" t="s">
        <v>240</v>
      </c>
      <c r="I21" s="116"/>
      <c r="J21" s="116"/>
      <c r="K21" s="116"/>
      <c r="L21" s="275"/>
      <c r="M21" s="275"/>
      <c r="N21" s="275"/>
      <c r="O21" s="275"/>
      <c r="P21" s="275"/>
      <c r="Q21" s="275"/>
      <c r="R21" s="275"/>
      <c r="S21" s="275"/>
      <c r="T21" s="275"/>
      <c r="U21" s="275"/>
      <c r="V21" s="276"/>
    </row>
    <row r="22" spans="1:22" ht="15.75">
      <c r="F22" s="276"/>
      <c r="G22" s="277"/>
      <c r="H22" s="276"/>
      <c r="I22" s="128" t="s">
        <v>263</v>
      </c>
      <c r="J22" s="128"/>
      <c r="K22" s="128"/>
      <c r="L22" s="278"/>
      <c r="M22" s="278"/>
      <c r="N22" s="278"/>
      <c r="O22" s="278"/>
      <c r="P22" s="278"/>
      <c r="Q22" s="278"/>
      <c r="R22" s="278"/>
      <c r="S22" s="278"/>
      <c r="T22" s="278"/>
      <c r="U22" s="275"/>
      <c r="V22" s="276"/>
    </row>
    <row r="23" spans="1:22" ht="15.75">
      <c r="F23" s="276"/>
      <c r="G23" s="277"/>
      <c r="H23" s="276"/>
      <c r="I23" s="128"/>
      <c r="J23" s="144" t="s">
        <v>445</v>
      </c>
      <c r="K23" s="128"/>
      <c r="L23" s="278"/>
      <c r="M23" s="278"/>
      <c r="N23" s="278"/>
      <c r="O23" s="278"/>
      <c r="P23" s="278"/>
      <c r="Q23" s="278"/>
      <c r="R23" s="278"/>
      <c r="S23" s="278"/>
      <c r="T23" s="278"/>
      <c r="U23" s="275"/>
      <c r="V23" s="276"/>
    </row>
    <row r="24" spans="1:22" ht="15.75">
      <c r="F24" s="276"/>
      <c r="G24" s="277"/>
      <c r="H24" s="276"/>
      <c r="I24" s="128"/>
      <c r="J24" s="128"/>
      <c r="K24" s="128" t="s">
        <v>446</v>
      </c>
      <c r="L24" s="278"/>
      <c r="M24" s="278"/>
      <c r="N24" s="278"/>
      <c r="O24" s="278"/>
      <c r="P24" s="278"/>
      <c r="Q24" s="278"/>
      <c r="R24" s="278"/>
      <c r="S24" s="278"/>
      <c r="T24" s="278"/>
      <c r="U24" s="275"/>
      <c r="V24" s="276"/>
    </row>
    <row r="25" spans="1:22" ht="15.75">
      <c r="F25" s="276"/>
      <c r="G25" s="276"/>
      <c r="H25" s="275"/>
      <c r="I25" s="278"/>
      <c r="J25" s="278"/>
      <c r="K25" s="278"/>
      <c r="L25" s="144" t="s">
        <v>447</v>
      </c>
      <c r="M25" s="278"/>
      <c r="N25" s="278"/>
      <c r="O25" s="278"/>
      <c r="P25" s="278"/>
      <c r="Q25" s="278"/>
      <c r="R25" s="278"/>
      <c r="S25" s="278"/>
      <c r="T25" s="278"/>
      <c r="U25" s="275"/>
      <c r="V25" s="276"/>
    </row>
    <row r="26" spans="1:22" ht="15.75">
      <c r="C26" s="101">
        <f>SUM(C18:C19)</f>
        <v>0</v>
      </c>
      <c r="F26" s="275"/>
      <c r="G26" s="275"/>
      <c r="H26" s="275"/>
      <c r="I26" s="278"/>
      <c r="J26" s="278"/>
      <c r="K26" s="278"/>
      <c r="L26" s="278"/>
      <c r="M26" s="128" t="s">
        <v>264</v>
      </c>
      <c r="N26" s="278"/>
      <c r="O26" s="278"/>
      <c r="P26" s="278"/>
      <c r="Q26" s="278"/>
      <c r="R26" s="278"/>
      <c r="S26" s="278"/>
      <c r="T26" s="278"/>
      <c r="U26" s="275"/>
      <c r="V26" s="276"/>
    </row>
    <row r="27" spans="1:22" ht="15.75">
      <c r="F27" s="276"/>
      <c r="G27" s="276"/>
      <c r="H27" s="275"/>
      <c r="I27" s="278"/>
      <c r="J27" s="278"/>
      <c r="K27" s="278"/>
      <c r="L27" s="278"/>
      <c r="M27" s="278"/>
      <c r="N27" s="144" t="s">
        <v>448</v>
      </c>
      <c r="O27" s="278"/>
      <c r="P27" s="278"/>
      <c r="Q27" s="278"/>
      <c r="R27" s="278"/>
      <c r="S27" s="278"/>
      <c r="T27" s="278"/>
      <c r="U27" s="275"/>
      <c r="V27" s="276"/>
    </row>
    <row r="28" spans="1:22" ht="15.75">
      <c r="F28" s="276"/>
      <c r="G28" s="276"/>
      <c r="H28" s="275"/>
      <c r="I28" s="278"/>
      <c r="J28" s="278"/>
      <c r="K28" s="278"/>
      <c r="L28" s="278"/>
      <c r="M28" s="278"/>
      <c r="N28" s="278"/>
      <c r="O28" s="128" t="s">
        <v>449</v>
      </c>
      <c r="P28" s="278"/>
      <c r="Q28" s="278"/>
      <c r="R28" s="278"/>
      <c r="S28" s="278"/>
      <c r="T28" s="278"/>
      <c r="U28" s="275"/>
      <c r="V28" s="276"/>
    </row>
    <row r="29" spans="1:22" ht="15.75">
      <c r="F29" s="276"/>
      <c r="G29" s="276"/>
      <c r="H29" s="275"/>
      <c r="I29" s="278"/>
      <c r="J29" s="278"/>
      <c r="K29" s="278"/>
      <c r="L29" s="278"/>
      <c r="M29" s="278"/>
      <c r="N29" s="278"/>
      <c r="O29" s="278"/>
      <c r="P29" s="144" t="s">
        <v>265</v>
      </c>
      <c r="Q29" s="278"/>
      <c r="R29" s="278"/>
      <c r="S29" s="278"/>
      <c r="T29" s="278"/>
      <c r="U29" s="275"/>
      <c r="V29" s="276"/>
    </row>
    <row r="30" spans="1:22" ht="15.75">
      <c r="F30" s="276"/>
      <c r="G30" s="276"/>
      <c r="H30" s="275"/>
      <c r="I30" s="278"/>
      <c r="J30" s="278"/>
      <c r="K30" s="278"/>
      <c r="L30" s="278"/>
      <c r="M30" s="278"/>
      <c r="N30" s="278"/>
      <c r="O30" s="278"/>
      <c r="P30" s="278"/>
      <c r="Q30" s="128" t="s">
        <v>266</v>
      </c>
      <c r="R30" s="128"/>
      <c r="S30" s="128"/>
      <c r="T30" s="278"/>
      <c r="U30" s="275"/>
      <c r="V30" s="276"/>
    </row>
    <row r="31" spans="1:22" ht="15.75">
      <c r="F31" s="276"/>
      <c r="G31" s="276"/>
      <c r="H31" s="275"/>
      <c r="I31" s="278"/>
      <c r="J31" s="278"/>
      <c r="K31" s="278"/>
      <c r="L31" s="278"/>
      <c r="M31" s="278"/>
      <c r="N31" s="278"/>
      <c r="O31" s="278"/>
      <c r="P31" s="278"/>
      <c r="Q31" s="278"/>
      <c r="R31" s="144" t="s">
        <v>267</v>
      </c>
      <c r="S31" s="278"/>
      <c r="T31" s="278"/>
      <c r="U31" s="275"/>
      <c r="V31" s="276"/>
    </row>
    <row r="32" spans="1:22" ht="15.75">
      <c r="F32" s="276"/>
      <c r="G32" s="276"/>
      <c r="H32" s="275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128" t="s">
        <v>268</v>
      </c>
      <c r="T32" s="278"/>
      <c r="U32" s="275"/>
      <c r="V32" s="276"/>
    </row>
    <row r="33" spans="2:22" ht="15.75">
      <c r="F33" s="276"/>
      <c r="G33" s="276"/>
      <c r="H33" s="275"/>
      <c r="I33" s="278"/>
      <c r="J33" s="278"/>
      <c r="K33" s="278"/>
      <c r="L33" s="278"/>
      <c r="M33" s="278"/>
      <c r="N33" s="278"/>
      <c r="O33" s="278"/>
      <c r="P33" s="278"/>
      <c r="Q33" s="278"/>
      <c r="R33" s="278"/>
      <c r="S33" s="278"/>
      <c r="T33" s="144" t="s">
        <v>450</v>
      </c>
      <c r="U33" s="275"/>
      <c r="V33" s="276"/>
    </row>
    <row r="34" spans="2:22">
      <c r="F34" s="276"/>
      <c r="G34" s="276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275"/>
      <c r="T34" s="275"/>
      <c r="U34" s="275"/>
      <c r="V34" s="276"/>
    </row>
    <row r="35" spans="2:22" ht="15.75" customHeight="1">
      <c r="B35" s="214"/>
      <c r="C35" s="308"/>
      <c r="D35" s="310"/>
      <c r="E35" s="309"/>
      <c r="F35" s="309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</row>
    <row r="36" spans="2:22" ht="15.75" customHeight="1">
      <c r="B36" s="213"/>
      <c r="C36" s="104"/>
      <c r="D36" s="310"/>
      <c r="E36" s="309"/>
      <c r="F36" s="309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</row>
    <row r="37" spans="2:22"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</row>
    <row r="38" spans="2:22"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</row>
    <row r="39" spans="2:22"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</row>
    <row r="40" spans="2:22">
      <c r="D40" s="310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</row>
    <row r="41" spans="2:22"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</row>
    <row r="42" spans="2:22"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</row>
    <row r="43" spans="2:22"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</row>
    <row r="44" spans="2:22"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</row>
    <row r="45" spans="2:22"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</row>
    <row r="46" spans="2:22"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</row>
  </sheetData>
  <mergeCells count="5">
    <mergeCell ref="A1:A2"/>
    <mergeCell ref="B1:B2"/>
    <mergeCell ref="C1:E1"/>
    <mergeCell ref="A17:B1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43"/>
  <sheetViews>
    <sheetView workbookViewId="0">
      <pane ySplit="2" topLeftCell="A3" activePane="bottomLeft" state="frozen"/>
      <selection pane="bottomLeft" activeCell="B28" sqref="B28:C36"/>
    </sheetView>
  </sheetViews>
  <sheetFormatPr defaultRowHeight="11.25"/>
  <cols>
    <col min="1" max="1" width="7.28515625" style="7" bestFit="1" customWidth="1"/>
    <col min="2" max="2" width="46.5703125" style="131" customWidth="1"/>
    <col min="3" max="4" width="9.42578125" style="2" customWidth="1"/>
    <col min="5" max="5" width="9.42578125" style="79" customWidth="1"/>
    <col min="6" max="6" width="8.140625" style="79" customWidth="1"/>
    <col min="7" max="7" width="10.7109375" style="79" customWidth="1"/>
    <col min="8" max="8" width="9.42578125" style="79" customWidth="1"/>
    <col min="9" max="9" width="7.85546875" style="79" customWidth="1"/>
    <col min="10" max="10" width="7.42578125" style="79" customWidth="1"/>
    <col min="11" max="11" width="6.85546875" style="79" customWidth="1"/>
    <col min="12" max="24" width="7.140625" style="79" customWidth="1"/>
    <col min="25" max="25" width="6.140625" style="79" customWidth="1"/>
    <col min="26" max="26" width="7.140625" style="79" customWidth="1"/>
    <col min="27" max="30" width="6.140625" style="79" customWidth="1"/>
    <col min="31" max="31" width="7.85546875" style="79" customWidth="1"/>
    <col min="32" max="32" width="16.28515625" style="79" customWidth="1"/>
    <col min="33" max="34" width="7.140625" style="79" customWidth="1"/>
    <col min="35" max="35" width="8.140625" style="79" customWidth="1"/>
    <col min="36" max="36" width="7.7109375" style="79" customWidth="1"/>
    <col min="37" max="37" width="7" style="79" customWidth="1"/>
    <col min="38" max="38" width="6.140625" style="79" customWidth="1"/>
    <col min="39" max="43" width="7.85546875" style="79" customWidth="1"/>
    <col min="44" max="44" width="6.140625" style="79" customWidth="1"/>
    <col min="45" max="45" width="6.140625" style="350" customWidth="1"/>
    <col min="46" max="46" width="6.140625" style="79" customWidth="1"/>
    <col min="47" max="48" width="8.28515625" style="79" customWidth="1"/>
    <col min="49" max="49" width="6.140625" style="79" customWidth="1"/>
    <col min="50" max="50" width="7.7109375" style="79" customWidth="1"/>
    <col min="51" max="52" width="6.140625" style="79" customWidth="1"/>
    <col min="53" max="53" width="8" style="79" customWidth="1"/>
    <col min="54" max="55" width="6.140625" style="79" customWidth="1"/>
    <col min="56" max="56" width="7.42578125" style="79" customWidth="1"/>
    <col min="57" max="57" width="8.5703125" style="79" customWidth="1"/>
    <col min="58" max="64" width="6.140625" style="79" customWidth="1"/>
    <col min="65" max="65" width="8.140625" style="350" customWidth="1"/>
    <col min="66" max="67" width="6.140625" style="79" customWidth="1"/>
    <col min="68" max="68" width="5.5703125" style="79" customWidth="1"/>
    <col min="69" max="75" width="10.5703125" style="79" customWidth="1"/>
    <col min="76" max="77" width="12.42578125" style="79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610" t="s">
        <v>1</v>
      </c>
      <c r="B1" s="797" t="s">
        <v>0</v>
      </c>
      <c r="C1" s="800" t="s">
        <v>92</v>
      </c>
      <c r="D1" s="801"/>
      <c r="E1" s="788" t="s">
        <v>93</v>
      </c>
      <c r="F1" s="788"/>
      <c r="G1" s="788"/>
      <c r="H1" s="789" t="s">
        <v>169</v>
      </c>
      <c r="I1" s="789"/>
      <c r="J1" s="788" t="s">
        <v>173</v>
      </c>
      <c r="K1" s="788"/>
      <c r="L1" s="788"/>
      <c r="M1" s="788"/>
      <c r="N1" s="788"/>
      <c r="O1" s="788"/>
      <c r="P1" s="788"/>
      <c r="Q1" s="788"/>
      <c r="R1" s="788"/>
      <c r="S1" s="788"/>
      <c r="T1" s="788"/>
      <c r="U1" s="788"/>
      <c r="V1" s="788"/>
      <c r="W1" s="788"/>
      <c r="X1" s="788"/>
      <c r="Y1" s="788"/>
      <c r="Z1" s="788"/>
      <c r="AA1" s="788"/>
      <c r="AB1" s="788"/>
      <c r="AC1" s="788"/>
      <c r="AD1" s="788"/>
      <c r="AE1" s="788"/>
      <c r="AF1" s="788"/>
      <c r="AG1" s="799" t="s">
        <v>174</v>
      </c>
      <c r="AH1" s="799"/>
      <c r="AI1" s="799"/>
      <c r="AJ1" s="799"/>
      <c r="AK1" s="799"/>
      <c r="AL1" s="799"/>
      <c r="AM1" s="799"/>
      <c r="AN1" s="799"/>
      <c r="AO1" s="799"/>
      <c r="AP1" s="799"/>
      <c r="AQ1" s="799"/>
      <c r="AR1" s="799"/>
      <c r="AS1" s="799"/>
      <c r="AT1" s="799"/>
      <c r="AU1" s="799"/>
      <c r="AV1" s="790" t="s">
        <v>190</v>
      </c>
      <c r="AW1" s="791"/>
      <c r="AX1" s="791"/>
      <c r="AY1" s="791"/>
      <c r="AZ1" s="791"/>
      <c r="BA1" s="792"/>
      <c r="BB1" s="793" t="s">
        <v>194</v>
      </c>
      <c r="BC1" s="794"/>
      <c r="BD1" s="794"/>
      <c r="BE1" s="795"/>
      <c r="BF1" s="796" t="s">
        <v>182</v>
      </c>
      <c r="BG1" s="796"/>
      <c r="BH1" s="796"/>
      <c r="BI1" s="796"/>
      <c r="BJ1" s="796"/>
      <c r="BK1" s="796"/>
      <c r="BL1" s="796"/>
      <c r="BM1" s="796"/>
      <c r="BN1" s="796"/>
      <c r="BO1" s="796"/>
      <c r="BP1" s="796"/>
      <c r="BQ1" s="796"/>
      <c r="BR1" s="802" t="s">
        <v>502</v>
      </c>
      <c r="BS1" s="803"/>
      <c r="BT1" s="803"/>
      <c r="BU1" s="803"/>
      <c r="BV1" s="803"/>
      <c r="BW1" s="804"/>
      <c r="BX1" s="787" t="s">
        <v>289</v>
      </c>
      <c r="BY1" s="787"/>
      <c r="BZ1" s="787"/>
    </row>
    <row r="2" spans="1:78" ht="23.25" thickBot="1">
      <c r="A2" s="685"/>
      <c r="B2" s="798"/>
      <c r="C2" s="151"/>
      <c r="D2" s="171" t="s">
        <v>90</v>
      </c>
      <c r="E2" s="134"/>
      <c r="F2" s="172" t="s">
        <v>90</v>
      </c>
      <c r="G2" s="133" t="s">
        <v>168</v>
      </c>
      <c r="H2" s="134"/>
      <c r="I2" s="198" t="s">
        <v>90</v>
      </c>
      <c r="J2" s="134" t="s">
        <v>241</v>
      </c>
      <c r="K2" s="134" t="s">
        <v>242</v>
      </c>
      <c r="L2" s="134" t="s">
        <v>243</v>
      </c>
      <c r="M2" s="134" t="s">
        <v>244</v>
      </c>
      <c r="N2" s="134" t="s">
        <v>245</v>
      </c>
      <c r="O2" s="134" t="s">
        <v>468</v>
      </c>
      <c r="P2" s="134" t="s">
        <v>490</v>
      </c>
      <c r="Q2" s="134" t="s">
        <v>494</v>
      </c>
      <c r="R2" s="134" t="s">
        <v>246</v>
      </c>
      <c r="S2" s="134" t="s">
        <v>433</v>
      </c>
      <c r="T2" s="134" t="s">
        <v>434</v>
      </c>
      <c r="U2" s="134" t="s">
        <v>462</v>
      </c>
      <c r="V2" s="134" t="s">
        <v>471</v>
      </c>
      <c r="W2" s="134" t="s">
        <v>247</v>
      </c>
      <c r="X2" s="134" t="s">
        <v>248</v>
      </c>
      <c r="Y2" s="134" t="s">
        <v>249</v>
      </c>
      <c r="Z2" s="134" t="s">
        <v>283</v>
      </c>
      <c r="AA2" s="134" t="s">
        <v>281</v>
      </c>
      <c r="AB2" s="134" t="s">
        <v>282</v>
      </c>
      <c r="AC2" s="134"/>
      <c r="AD2" s="134"/>
      <c r="AE2" s="134" t="s">
        <v>47</v>
      </c>
      <c r="AF2" s="132" t="s">
        <v>29</v>
      </c>
      <c r="AG2" s="134" t="s">
        <v>175</v>
      </c>
      <c r="AH2" s="134" t="s">
        <v>176</v>
      </c>
      <c r="AI2" s="134" t="s">
        <v>177</v>
      </c>
      <c r="AJ2" s="134" t="s">
        <v>179</v>
      </c>
      <c r="AK2" s="134" t="s">
        <v>180</v>
      </c>
      <c r="AL2" s="134" t="s">
        <v>181</v>
      </c>
      <c r="AM2" s="134" t="s">
        <v>269</v>
      </c>
      <c r="AN2" s="134" t="s">
        <v>270</v>
      </c>
      <c r="AO2" s="134" t="s">
        <v>271</v>
      </c>
      <c r="AP2" s="134" t="s">
        <v>497</v>
      </c>
      <c r="AQ2" s="134" t="s">
        <v>464</v>
      </c>
      <c r="AR2" s="134" t="s">
        <v>465</v>
      </c>
      <c r="AS2" s="134"/>
      <c r="AT2" s="134"/>
      <c r="AU2" s="137" t="s">
        <v>47</v>
      </c>
      <c r="AV2" s="134" t="s">
        <v>187</v>
      </c>
      <c r="AW2" s="134" t="s">
        <v>188</v>
      </c>
      <c r="AX2" s="134" t="s">
        <v>191</v>
      </c>
      <c r="AY2" s="134" t="s">
        <v>189</v>
      </c>
      <c r="AZ2" s="134" t="s">
        <v>193</v>
      </c>
      <c r="BA2" s="132" t="s">
        <v>47</v>
      </c>
      <c r="BB2" s="134" t="s">
        <v>198</v>
      </c>
      <c r="BC2" s="134" t="s">
        <v>199</v>
      </c>
      <c r="BD2" s="134" t="s">
        <v>200</v>
      </c>
      <c r="BE2" s="135" t="s">
        <v>47</v>
      </c>
      <c r="BF2" s="134" t="s">
        <v>209</v>
      </c>
      <c r="BG2" s="134" t="s">
        <v>210</v>
      </c>
      <c r="BH2" s="134" t="s">
        <v>213</v>
      </c>
      <c r="BI2" s="134" t="s">
        <v>218</v>
      </c>
      <c r="BJ2" s="134" t="s">
        <v>219</v>
      </c>
      <c r="BK2" s="134" t="s">
        <v>220</v>
      </c>
      <c r="BL2" s="134" t="s">
        <v>284</v>
      </c>
      <c r="BM2" s="134" t="s">
        <v>285</v>
      </c>
      <c r="BN2" s="134" t="s">
        <v>451</v>
      </c>
      <c r="BO2" s="134" t="s">
        <v>452</v>
      </c>
      <c r="BP2" s="134"/>
      <c r="BQ2" s="132" t="s">
        <v>47</v>
      </c>
      <c r="BR2" s="134"/>
      <c r="BS2" s="134"/>
      <c r="BT2" s="134"/>
      <c r="BU2" s="134"/>
      <c r="BV2" s="134"/>
      <c r="BW2" s="137" t="s">
        <v>503</v>
      </c>
      <c r="BX2" s="151" t="s">
        <v>138</v>
      </c>
      <c r="BY2" s="305" t="s">
        <v>489</v>
      </c>
      <c r="BZ2" s="170" t="s">
        <v>288</v>
      </c>
    </row>
    <row r="3" spans="1:78" s="5" customFormat="1">
      <c r="A3" s="379" t="str">
        <f>'1-συμβολαια'!A3</f>
        <v>3ο</v>
      </c>
      <c r="B3" s="347" t="str">
        <f>'1-συμβολαια'!C3</f>
        <v>γονική αγροτεμάχιο ;;;??? Ποταμιά '';;;???'' 1.401,50μ2</v>
      </c>
      <c r="C3" s="524">
        <f>'5-αντίγρ'!AN3</f>
        <v>33.57</v>
      </c>
      <c r="D3" s="524">
        <f>'5-αντίγρ'!AM3</f>
        <v>3.96</v>
      </c>
      <c r="E3" s="304">
        <f>'6-μεταγρ'!P3</f>
        <v>11.74</v>
      </c>
      <c r="F3" s="304">
        <f>'6-μεταγρ'!N3+'6-μεταγρ'!O3</f>
        <v>1.98</v>
      </c>
      <c r="G3" s="304"/>
      <c r="H3" s="304">
        <f>'7-προςΔΟΥ'!V3</f>
        <v>78.989999999999995</v>
      </c>
      <c r="I3" s="304">
        <f>'7-προςΔΟΥ'!K3</f>
        <v>1.98</v>
      </c>
      <c r="J3" s="267">
        <v>14.97</v>
      </c>
      <c r="K3" s="267"/>
      <c r="L3" s="267"/>
      <c r="M3" s="267"/>
      <c r="N3" s="267"/>
      <c r="O3" s="267"/>
      <c r="P3" s="267"/>
      <c r="Q3" s="267"/>
      <c r="R3" s="267"/>
      <c r="S3" s="267"/>
      <c r="T3" s="267"/>
      <c r="U3" s="267"/>
      <c r="V3" s="267"/>
      <c r="W3" s="267"/>
      <c r="X3" s="266"/>
      <c r="Y3" s="266"/>
      <c r="Z3" s="267"/>
      <c r="AA3" s="267"/>
      <c r="AB3" s="266"/>
      <c r="AC3" s="266"/>
      <c r="AD3" s="266"/>
      <c r="AE3" s="267">
        <f t="shared" ref="AE3" si="0">SUM(J3:AD3)</f>
        <v>14.97</v>
      </c>
      <c r="AF3" s="266"/>
      <c r="AG3" s="267">
        <f>2*3.23</f>
        <v>6.46</v>
      </c>
      <c r="AH3" s="267">
        <f>2*3.23</f>
        <v>6.46</v>
      </c>
      <c r="AI3" s="267">
        <f t="shared" ref="AI3:AI15" si="1">2*3.23</f>
        <v>6.46</v>
      </c>
      <c r="AJ3" s="267"/>
      <c r="AK3" s="267"/>
      <c r="AL3" s="267"/>
      <c r="AM3" s="267"/>
      <c r="AN3" s="267"/>
      <c r="AO3" s="267"/>
      <c r="AP3" s="267"/>
      <c r="AQ3" s="267"/>
      <c r="AR3" s="267"/>
      <c r="AS3" s="267"/>
      <c r="AT3" s="266"/>
      <c r="AU3" s="267">
        <f t="shared" ref="AU3" si="2">SUM(AG3:AT3)</f>
        <v>19.38</v>
      </c>
      <c r="AV3" s="267">
        <f>2*3.23+5.87</f>
        <v>12.33</v>
      </c>
      <c r="AW3" s="266"/>
      <c r="AX3" s="267">
        <f t="shared" ref="AX3" si="3">2*3.23+5.87</f>
        <v>12.33</v>
      </c>
      <c r="AY3" s="266"/>
      <c r="AZ3" s="266"/>
      <c r="BA3" s="267">
        <f t="shared" ref="BA3" si="4">SUM(AV3:AZ3)</f>
        <v>24.66</v>
      </c>
      <c r="BB3" s="266"/>
      <c r="BC3" s="266"/>
      <c r="BD3" s="266"/>
      <c r="BE3" s="266">
        <f t="shared" ref="BE3" si="5">SUM(BB3:BD3)</f>
        <v>0</v>
      </c>
      <c r="BF3" s="266"/>
      <c r="BG3" s="266"/>
      <c r="BH3" s="266"/>
      <c r="BI3" s="266"/>
      <c r="BJ3" s="266"/>
      <c r="BK3" s="266"/>
      <c r="BL3" s="266"/>
      <c r="BM3" s="267">
        <f>2*1.47</f>
        <v>2.94</v>
      </c>
      <c r="BN3" s="267">
        <v>0.3</v>
      </c>
      <c r="BO3" s="267">
        <f>2*0.3</f>
        <v>0.6</v>
      </c>
      <c r="BP3" s="262"/>
      <c r="BQ3" s="267">
        <f t="shared" ref="BQ3" si="6">SUM(BF3:BP3)</f>
        <v>3.84</v>
      </c>
      <c r="BR3" s="304"/>
      <c r="BS3" s="304"/>
      <c r="BT3" s="304"/>
      <c r="BU3" s="304"/>
      <c r="BV3" s="304"/>
      <c r="BW3" s="304">
        <f t="shared" ref="BW3" si="7">BR3+BS3+BT3+BU3</f>
        <v>0</v>
      </c>
      <c r="BX3" s="376">
        <f t="shared" ref="BX3" si="8">C3+G3+H3+AE3-Y3+AU3+BA3+BE3+BQ3-BM3+BW3-BU3</f>
        <v>172.47</v>
      </c>
      <c r="BY3" s="376">
        <f t="shared" ref="BY3" si="9">D3+F3+I3+AA3+BV3</f>
        <v>7.92</v>
      </c>
      <c r="BZ3" s="328"/>
    </row>
    <row r="4" spans="1:78" s="5" customFormat="1" ht="12" thickBot="1">
      <c r="A4" s="464">
        <f>'1-συμβολαια'!A4</f>
        <v>0</v>
      </c>
      <c r="B4" s="465" t="str">
        <f>'1-συμβολαια'!C4</f>
        <v>χργησικτησία αγροτεμαχίου = 1993 ΑΝΑΔΑΣΜΟΣ</v>
      </c>
      <c r="C4" s="526">
        <f>'5-αντίγρ'!AN4</f>
        <v>0</v>
      </c>
      <c r="D4" s="526">
        <f>'5-αντίγρ'!AM4</f>
        <v>0</v>
      </c>
      <c r="E4" s="589">
        <f>'6-μεταγρ'!P4</f>
        <v>0</v>
      </c>
      <c r="F4" s="589">
        <f>'6-μεταγρ'!N4+'6-μεταγρ'!O4</f>
        <v>0</v>
      </c>
      <c r="G4" s="589"/>
      <c r="H4" s="589">
        <f>'7-προςΔΟΥ'!V4</f>
        <v>67.249999999999986</v>
      </c>
      <c r="I4" s="589">
        <f>'7-προςΔΟΥ'!K4</f>
        <v>1.98</v>
      </c>
      <c r="J4" s="589"/>
      <c r="K4" s="589"/>
      <c r="L4" s="589"/>
      <c r="M4" s="589"/>
      <c r="N4" s="589"/>
      <c r="O4" s="589"/>
      <c r="P4" s="589"/>
      <c r="Q4" s="589"/>
      <c r="R4" s="589"/>
      <c r="S4" s="589"/>
      <c r="T4" s="589"/>
      <c r="U4" s="589"/>
      <c r="V4" s="589"/>
      <c r="W4" s="589"/>
      <c r="X4" s="590"/>
      <c r="Y4" s="590"/>
      <c r="Z4" s="589"/>
      <c r="AA4" s="589"/>
      <c r="AB4" s="590"/>
      <c r="AC4" s="590"/>
      <c r="AD4" s="590"/>
      <c r="AE4" s="589">
        <f t="shared" ref="AE4:AE14" si="10">SUM(J4:AD4)</f>
        <v>0</v>
      </c>
      <c r="AF4" s="590"/>
      <c r="AG4" s="589"/>
      <c r="AH4" s="589"/>
      <c r="AI4" s="589"/>
      <c r="AJ4" s="589"/>
      <c r="AK4" s="589"/>
      <c r="AL4" s="589"/>
      <c r="AM4" s="589"/>
      <c r="AN4" s="589"/>
      <c r="AO4" s="589"/>
      <c r="AP4" s="589"/>
      <c r="AQ4" s="589"/>
      <c r="AR4" s="589"/>
      <c r="AS4" s="589"/>
      <c r="AT4" s="590"/>
      <c r="AU4" s="589">
        <f t="shared" ref="AU4:AU14" si="11">SUM(AG4:AT4)</f>
        <v>0</v>
      </c>
      <c r="AV4" s="589"/>
      <c r="AW4" s="590"/>
      <c r="AX4" s="589"/>
      <c r="AY4" s="590"/>
      <c r="AZ4" s="590"/>
      <c r="BA4" s="589">
        <f t="shared" ref="BA4:BA14" si="12">SUM(AV4:AZ4)</f>
        <v>0</v>
      </c>
      <c r="BB4" s="590"/>
      <c r="BC4" s="590"/>
      <c r="BD4" s="590"/>
      <c r="BE4" s="590">
        <f t="shared" ref="BE4:BE14" si="13">SUM(BB4:BD4)</f>
        <v>0</v>
      </c>
      <c r="BF4" s="590"/>
      <c r="BG4" s="590"/>
      <c r="BH4" s="590"/>
      <c r="BI4" s="590"/>
      <c r="BJ4" s="590"/>
      <c r="BK4" s="590"/>
      <c r="BL4" s="590"/>
      <c r="BM4" s="589"/>
      <c r="BN4" s="589"/>
      <c r="BO4" s="589"/>
      <c r="BP4" s="514"/>
      <c r="BQ4" s="589">
        <f t="shared" ref="BQ4:BQ14" si="14">SUM(BF4:BP4)</f>
        <v>0</v>
      </c>
      <c r="BR4" s="589"/>
      <c r="BS4" s="589"/>
      <c r="BT4" s="589"/>
      <c r="BU4" s="589"/>
      <c r="BV4" s="589"/>
      <c r="BW4" s="589">
        <f t="shared" ref="BW4:BW14" si="15">BR4+BS4+BT4+BU4</f>
        <v>0</v>
      </c>
      <c r="BX4" s="591">
        <f t="shared" ref="BX4:BX14" si="16">C4+G4+H4+AE4-Y4+AU4+BA4+BE4+BQ4-BM4+BW4-BU4</f>
        <v>67.249999999999986</v>
      </c>
      <c r="BY4" s="591">
        <f t="shared" ref="BY4:BY14" si="17">D4+F4+I4+AA4+BV4</f>
        <v>1.98</v>
      </c>
      <c r="BZ4" s="460"/>
    </row>
    <row r="5" spans="1:78" s="5" customFormat="1">
      <c r="A5" s="485" t="str">
        <f>'1-συμβολαια'!A5</f>
        <v>4ο</v>
      </c>
      <c r="B5" s="462" t="str">
        <f>'1-συμβολαια'!C5</f>
        <v xml:space="preserve">γονική </v>
      </c>
      <c r="C5" s="524">
        <f>'5-αντίγρ'!AN5</f>
        <v>70.47999999999999</v>
      </c>
      <c r="D5" s="524">
        <f>'5-αντίγρ'!AM5</f>
        <v>3.96</v>
      </c>
      <c r="E5" s="304">
        <f>'6-μεταγρ'!P5</f>
        <v>0</v>
      </c>
      <c r="F5" s="304">
        <f>'6-μεταγρ'!N5+'6-μεταγρ'!O5</f>
        <v>1.98</v>
      </c>
      <c r="G5" s="304"/>
      <c r="H5" s="304">
        <f>'7-προςΔΟΥ'!V5</f>
        <v>67.249999999999986</v>
      </c>
      <c r="I5" s="304">
        <f>'7-προςΔΟΥ'!K5</f>
        <v>1.98</v>
      </c>
      <c r="J5" s="304">
        <f>5*3.23</f>
        <v>16.149999999999999</v>
      </c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588"/>
      <c r="Y5" s="588"/>
      <c r="Z5" s="304"/>
      <c r="AA5" s="304"/>
      <c r="AB5" s="588"/>
      <c r="AC5" s="588"/>
      <c r="AD5" s="588"/>
      <c r="AE5" s="304">
        <f t="shared" si="10"/>
        <v>16.149999999999999</v>
      </c>
      <c r="AF5" s="588"/>
      <c r="AG5" s="304">
        <f t="shared" ref="AG5:AH15" si="18">2*3.23</f>
        <v>6.46</v>
      </c>
      <c r="AH5" s="304">
        <f t="shared" si="18"/>
        <v>6.46</v>
      </c>
      <c r="AI5" s="304">
        <f t="shared" si="1"/>
        <v>6.46</v>
      </c>
      <c r="AJ5" s="304"/>
      <c r="AK5" s="304"/>
      <c r="AL5" s="304"/>
      <c r="AM5" s="304"/>
      <c r="AN5" s="304"/>
      <c r="AO5" s="304"/>
      <c r="AP5" s="304"/>
      <c r="AQ5" s="304"/>
      <c r="AR5" s="304"/>
      <c r="AS5" s="304"/>
      <c r="AT5" s="588"/>
      <c r="AU5" s="304">
        <f t="shared" si="11"/>
        <v>19.38</v>
      </c>
      <c r="AV5" s="304">
        <f>2*3.23</f>
        <v>6.46</v>
      </c>
      <c r="AW5" s="588"/>
      <c r="AX5" s="304">
        <f t="shared" ref="AX5:AX15" si="19">2*3.23</f>
        <v>6.46</v>
      </c>
      <c r="AY5" s="588"/>
      <c r="AZ5" s="588"/>
      <c r="BA5" s="304">
        <f t="shared" si="12"/>
        <v>12.92</v>
      </c>
      <c r="BB5" s="588"/>
      <c r="BC5" s="588"/>
      <c r="BD5" s="588"/>
      <c r="BE5" s="588">
        <f t="shared" si="13"/>
        <v>0</v>
      </c>
      <c r="BF5" s="588"/>
      <c r="BG5" s="588"/>
      <c r="BH5" s="588"/>
      <c r="BI5" s="588"/>
      <c r="BJ5" s="588"/>
      <c r="BK5" s="588"/>
      <c r="BL5" s="588"/>
      <c r="BM5" s="304">
        <f>10*1.47</f>
        <v>14.7</v>
      </c>
      <c r="BN5" s="304">
        <v>0.3</v>
      </c>
      <c r="BO5" s="304">
        <f>2*0.3</f>
        <v>0.6</v>
      </c>
      <c r="BP5" s="513"/>
      <c r="BQ5" s="304">
        <f t="shared" si="14"/>
        <v>15.6</v>
      </c>
      <c r="BR5" s="304"/>
      <c r="BS5" s="304"/>
      <c r="BT5" s="304"/>
      <c r="BU5" s="304"/>
      <c r="BV5" s="304"/>
      <c r="BW5" s="304">
        <f t="shared" si="15"/>
        <v>0</v>
      </c>
      <c r="BX5" s="376">
        <f t="shared" si="16"/>
        <v>187.07999999999996</v>
      </c>
      <c r="BY5" s="376">
        <f t="shared" si="17"/>
        <v>7.92</v>
      </c>
      <c r="BZ5" s="318"/>
    </row>
    <row r="6" spans="1:78" s="5" customFormat="1">
      <c r="A6" s="486">
        <f>'1-συμβολαια'!A6</f>
        <v>0</v>
      </c>
      <c r="B6" s="347" t="str">
        <f>'1-συμβολαια'!C6</f>
        <v>ΧΡΗΣΙΚΤΗΣΙΑ αγροτεμαχίου ;;;??? = 1993 ΑΝΑΔΑΣΜΟΣ</v>
      </c>
      <c r="C6" s="524">
        <f>'5-αντίγρ'!AN6</f>
        <v>0</v>
      </c>
      <c r="D6" s="524">
        <f>'5-αντίγρ'!AM6</f>
        <v>0</v>
      </c>
      <c r="E6" s="304">
        <f>'6-μεταγρ'!P6</f>
        <v>0</v>
      </c>
      <c r="F6" s="304">
        <f>'6-μεταγρ'!N6+'6-μεταγρ'!O6</f>
        <v>0</v>
      </c>
      <c r="G6" s="304"/>
      <c r="H6" s="304">
        <f>'7-προςΔΟΥ'!V6</f>
        <v>67.249999999999986</v>
      </c>
      <c r="I6" s="304">
        <f>'7-προςΔΟΥ'!K6</f>
        <v>1.98</v>
      </c>
      <c r="J6" s="267"/>
      <c r="K6" s="267"/>
      <c r="L6" s="267"/>
      <c r="M6" s="267"/>
      <c r="N6" s="267"/>
      <c r="O6" s="267"/>
      <c r="P6" s="267"/>
      <c r="Q6" s="267"/>
      <c r="R6" s="267"/>
      <c r="S6" s="267"/>
      <c r="T6" s="267"/>
      <c r="U6" s="267"/>
      <c r="V6" s="267"/>
      <c r="W6" s="267"/>
      <c r="X6" s="266"/>
      <c r="Y6" s="266"/>
      <c r="Z6" s="267"/>
      <c r="AA6" s="267"/>
      <c r="AB6" s="266"/>
      <c r="AC6" s="266"/>
      <c r="AD6" s="266"/>
      <c r="AE6" s="267">
        <f t="shared" si="10"/>
        <v>0</v>
      </c>
      <c r="AF6" s="266"/>
      <c r="AG6" s="267"/>
      <c r="AH6" s="267"/>
      <c r="AI6" s="267"/>
      <c r="AJ6" s="267"/>
      <c r="AK6" s="267"/>
      <c r="AL6" s="267"/>
      <c r="AM6" s="267"/>
      <c r="AN6" s="267"/>
      <c r="AO6" s="267"/>
      <c r="AP6" s="267"/>
      <c r="AQ6" s="267"/>
      <c r="AR6" s="267"/>
      <c r="AS6" s="267"/>
      <c r="AT6" s="266"/>
      <c r="AU6" s="267">
        <f t="shared" si="11"/>
        <v>0</v>
      </c>
      <c r="AV6" s="267"/>
      <c r="AW6" s="266"/>
      <c r="AX6" s="267"/>
      <c r="AY6" s="266"/>
      <c r="AZ6" s="266"/>
      <c r="BA6" s="267">
        <f t="shared" si="12"/>
        <v>0</v>
      </c>
      <c r="BB6" s="266"/>
      <c r="BC6" s="266"/>
      <c r="BD6" s="266"/>
      <c r="BE6" s="266">
        <f t="shared" si="13"/>
        <v>0</v>
      </c>
      <c r="BF6" s="266"/>
      <c r="BG6" s="266"/>
      <c r="BH6" s="266"/>
      <c r="BI6" s="266"/>
      <c r="BJ6" s="266"/>
      <c r="BK6" s="266"/>
      <c r="BL6" s="266"/>
      <c r="BM6" s="267"/>
      <c r="BN6" s="267"/>
      <c r="BO6" s="267"/>
      <c r="BP6" s="262"/>
      <c r="BQ6" s="267">
        <f t="shared" si="14"/>
        <v>0</v>
      </c>
      <c r="BR6" s="304"/>
      <c r="BS6" s="304"/>
      <c r="BT6" s="304"/>
      <c r="BU6" s="304"/>
      <c r="BV6" s="304"/>
      <c r="BW6" s="304">
        <f t="shared" si="15"/>
        <v>0</v>
      </c>
      <c r="BX6" s="376">
        <f t="shared" si="16"/>
        <v>67.249999999999986</v>
      </c>
      <c r="BY6" s="376">
        <f t="shared" si="17"/>
        <v>1.98</v>
      </c>
      <c r="BZ6" s="328"/>
    </row>
    <row r="7" spans="1:78" s="5" customFormat="1">
      <c r="A7" s="486">
        <f>'1-συμβολαια'!A7</f>
        <v>0</v>
      </c>
      <c r="B7" s="347" t="str">
        <f>'1-συμβολαια'!C7</f>
        <v>ΧΡΗΣΙΚΤΗΣΙΑ αγροτεμαχίου ;;;??? = 1993 ΑΝΑΔΑΣΜΟΣ</v>
      </c>
      <c r="C7" s="524">
        <f>'5-αντίγρ'!AN7</f>
        <v>0</v>
      </c>
      <c r="D7" s="524">
        <f>'5-αντίγρ'!AM7</f>
        <v>0</v>
      </c>
      <c r="E7" s="304">
        <f>'6-μεταγρ'!P7</f>
        <v>0</v>
      </c>
      <c r="F7" s="304">
        <f>'6-μεταγρ'!N7+'6-μεταγρ'!O7</f>
        <v>0</v>
      </c>
      <c r="G7" s="304"/>
      <c r="H7" s="304">
        <f>'7-προςΔΟΥ'!V7</f>
        <v>67.249999999999986</v>
      </c>
      <c r="I7" s="304">
        <f>'7-προςΔΟΥ'!K7</f>
        <v>1.98</v>
      </c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7"/>
      <c r="W7" s="267"/>
      <c r="X7" s="266"/>
      <c r="Y7" s="266"/>
      <c r="Z7" s="267"/>
      <c r="AA7" s="267"/>
      <c r="AB7" s="266"/>
      <c r="AC7" s="266"/>
      <c r="AD7" s="266"/>
      <c r="AE7" s="267">
        <f t="shared" si="10"/>
        <v>0</v>
      </c>
      <c r="AF7" s="266"/>
      <c r="AG7" s="267"/>
      <c r="AH7" s="267"/>
      <c r="AI7" s="267"/>
      <c r="AJ7" s="267"/>
      <c r="AK7" s="267"/>
      <c r="AL7" s="267"/>
      <c r="AM7" s="267"/>
      <c r="AN7" s="267"/>
      <c r="AO7" s="267"/>
      <c r="AP7" s="267"/>
      <c r="AQ7" s="267"/>
      <c r="AR7" s="267"/>
      <c r="AS7" s="267"/>
      <c r="AT7" s="266"/>
      <c r="AU7" s="267">
        <f t="shared" si="11"/>
        <v>0</v>
      </c>
      <c r="AV7" s="267"/>
      <c r="AW7" s="266"/>
      <c r="AX7" s="267"/>
      <c r="AY7" s="266"/>
      <c r="AZ7" s="266"/>
      <c r="BA7" s="267">
        <f t="shared" si="12"/>
        <v>0</v>
      </c>
      <c r="BB7" s="266"/>
      <c r="BC7" s="266"/>
      <c r="BD7" s="266"/>
      <c r="BE7" s="266">
        <f t="shared" si="13"/>
        <v>0</v>
      </c>
      <c r="BF7" s="266"/>
      <c r="BG7" s="266"/>
      <c r="BH7" s="266"/>
      <c r="BI7" s="266"/>
      <c r="BJ7" s="266"/>
      <c r="BK7" s="266"/>
      <c r="BL7" s="266"/>
      <c r="BM7" s="267"/>
      <c r="BN7" s="267"/>
      <c r="BO7" s="267"/>
      <c r="BP7" s="262"/>
      <c r="BQ7" s="267">
        <f t="shared" si="14"/>
        <v>0</v>
      </c>
      <c r="BR7" s="304"/>
      <c r="BS7" s="304"/>
      <c r="BT7" s="304"/>
      <c r="BU7" s="304"/>
      <c r="BV7" s="304"/>
      <c r="BW7" s="304">
        <f t="shared" si="15"/>
        <v>0</v>
      </c>
      <c r="BX7" s="376">
        <f t="shared" si="16"/>
        <v>67.249999999999986</v>
      </c>
      <c r="BY7" s="376">
        <f t="shared" si="17"/>
        <v>1.98</v>
      </c>
      <c r="BZ7" s="328"/>
    </row>
    <row r="8" spans="1:78" s="5" customFormat="1">
      <c r="A8" s="486">
        <f>'1-συμβολαια'!A8</f>
        <v>0</v>
      </c>
      <c r="B8" s="347" t="str">
        <f>'1-συμβολαια'!C8</f>
        <v>ΧΡΗΣΙΚΤΗΣΙΑ αγροτεμαχίου ;;;??? = 1993 ΑΝΑΔΑΣΜΟΣ</v>
      </c>
      <c r="C8" s="524">
        <f>'5-αντίγρ'!AN8</f>
        <v>0</v>
      </c>
      <c r="D8" s="524">
        <f>'5-αντίγρ'!AM8</f>
        <v>0</v>
      </c>
      <c r="E8" s="304">
        <f>'6-μεταγρ'!P8</f>
        <v>0</v>
      </c>
      <c r="F8" s="304">
        <f>'6-μεταγρ'!N8+'6-μεταγρ'!O8</f>
        <v>0</v>
      </c>
      <c r="G8" s="304"/>
      <c r="H8" s="304">
        <f>'7-προςΔΟΥ'!V8</f>
        <v>67.249999999999986</v>
      </c>
      <c r="I8" s="304">
        <f>'7-προςΔΟΥ'!K8</f>
        <v>1.98</v>
      </c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6"/>
      <c r="Y8" s="266"/>
      <c r="Z8" s="267"/>
      <c r="AA8" s="267"/>
      <c r="AB8" s="266"/>
      <c r="AC8" s="266"/>
      <c r="AD8" s="266"/>
      <c r="AE8" s="267">
        <f t="shared" si="10"/>
        <v>0</v>
      </c>
      <c r="AF8" s="266"/>
      <c r="AG8" s="267"/>
      <c r="AH8" s="267"/>
      <c r="AI8" s="267"/>
      <c r="AJ8" s="267"/>
      <c r="AK8" s="267"/>
      <c r="AL8" s="267"/>
      <c r="AM8" s="267"/>
      <c r="AN8" s="267"/>
      <c r="AO8" s="267"/>
      <c r="AP8" s="267"/>
      <c r="AQ8" s="267"/>
      <c r="AR8" s="267"/>
      <c r="AS8" s="267"/>
      <c r="AT8" s="266"/>
      <c r="AU8" s="267">
        <f t="shared" si="11"/>
        <v>0</v>
      </c>
      <c r="AV8" s="267"/>
      <c r="AW8" s="266"/>
      <c r="AX8" s="267"/>
      <c r="AY8" s="266"/>
      <c r="AZ8" s="266"/>
      <c r="BA8" s="267">
        <f t="shared" si="12"/>
        <v>0</v>
      </c>
      <c r="BB8" s="266"/>
      <c r="BC8" s="266"/>
      <c r="BD8" s="266"/>
      <c r="BE8" s="266">
        <f t="shared" si="13"/>
        <v>0</v>
      </c>
      <c r="BF8" s="266"/>
      <c r="BG8" s="266"/>
      <c r="BH8" s="266"/>
      <c r="BI8" s="266"/>
      <c r="BJ8" s="266"/>
      <c r="BK8" s="266"/>
      <c r="BL8" s="266"/>
      <c r="BM8" s="267"/>
      <c r="BN8" s="267"/>
      <c r="BO8" s="267"/>
      <c r="BP8" s="262"/>
      <c r="BQ8" s="267">
        <f t="shared" si="14"/>
        <v>0</v>
      </c>
      <c r="BR8" s="304"/>
      <c r="BS8" s="304"/>
      <c r="BT8" s="304"/>
      <c r="BU8" s="304"/>
      <c r="BV8" s="304"/>
      <c r="BW8" s="304">
        <f t="shared" si="15"/>
        <v>0</v>
      </c>
      <c r="BX8" s="376">
        <f t="shared" si="16"/>
        <v>67.249999999999986</v>
      </c>
      <c r="BY8" s="376">
        <f t="shared" si="17"/>
        <v>1.98</v>
      </c>
      <c r="BZ8" s="328"/>
    </row>
    <row r="9" spans="1:78" s="5" customFormat="1" ht="12" thickBot="1">
      <c r="A9" s="487">
        <f>'1-συμβολαια'!A9</f>
        <v>0</v>
      </c>
      <c r="B9" s="465" t="str">
        <f>'1-συμβολαια'!C9</f>
        <v>χρησικτησία κήπος = 19?? πατρός ΔΩΡΕΑ άτυπη</v>
      </c>
      <c r="C9" s="526">
        <f>'5-αντίγρ'!AN9</f>
        <v>0</v>
      </c>
      <c r="D9" s="526">
        <f>'5-αντίγρ'!AM9</f>
        <v>0</v>
      </c>
      <c r="E9" s="589">
        <f>'6-μεταγρ'!P9</f>
        <v>0</v>
      </c>
      <c r="F9" s="589">
        <f>'6-μεταγρ'!N9+'6-μεταγρ'!O9</f>
        <v>0</v>
      </c>
      <c r="G9" s="589"/>
      <c r="H9" s="589">
        <f>'7-προςΔΟΥ'!V9</f>
        <v>67.249999999999986</v>
      </c>
      <c r="I9" s="589">
        <f>'7-προςΔΟΥ'!K9</f>
        <v>1.98</v>
      </c>
      <c r="J9" s="589"/>
      <c r="K9" s="589"/>
      <c r="L9" s="589"/>
      <c r="M9" s="589"/>
      <c r="N9" s="589"/>
      <c r="O9" s="589"/>
      <c r="P9" s="589"/>
      <c r="Q9" s="589"/>
      <c r="R9" s="589"/>
      <c r="S9" s="589"/>
      <c r="T9" s="589"/>
      <c r="U9" s="589"/>
      <c r="V9" s="589"/>
      <c r="W9" s="589"/>
      <c r="X9" s="590"/>
      <c r="Y9" s="590"/>
      <c r="Z9" s="589"/>
      <c r="AA9" s="589"/>
      <c r="AB9" s="590"/>
      <c r="AC9" s="590"/>
      <c r="AD9" s="590"/>
      <c r="AE9" s="589">
        <f t="shared" si="10"/>
        <v>0</v>
      </c>
      <c r="AF9" s="590"/>
      <c r="AG9" s="589"/>
      <c r="AH9" s="589"/>
      <c r="AI9" s="589"/>
      <c r="AJ9" s="589"/>
      <c r="AK9" s="589"/>
      <c r="AL9" s="589"/>
      <c r="AM9" s="589"/>
      <c r="AN9" s="589"/>
      <c r="AO9" s="589"/>
      <c r="AP9" s="589"/>
      <c r="AQ9" s="589"/>
      <c r="AR9" s="589"/>
      <c r="AS9" s="589"/>
      <c r="AT9" s="590"/>
      <c r="AU9" s="589">
        <f t="shared" si="11"/>
        <v>0</v>
      </c>
      <c r="AV9" s="589"/>
      <c r="AW9" s="590"/>
      <c r="AX9" s="589"/>
      <c r="AY9" s="590"/>
      <c r="AZ9" s="590"/>
      <c r="BA9" s="589">
        <f t="shared" si="12"/>
        <v>0</v>
      </c>
      <c r="BB9" s="590"/>
      <c r="BC9" s="590"/>
      <c r="BD9" s="590"/>
      <c r="BE9" s="590">
        <f t="shared" si="13"/>
        <v>0</v>
      </c>
      <c r="BF9" s="590"/>
      <c r="BG9" s="590"/>
      <c r="BH9" s="590"/>
      <c r="BI9" s="590"/>
      <c r="BJ9" s="590"/>
      <c r="BK9" s="590"/>
      <c r="BL9" s="590"/>
      <c r="BM9" s="589"/>
      <c r="BN9" s="589"/>
      <c r="BO9" s="589"/>
      <c r="BP9" s="514"/>
      <c r="BQ9" s="589">
        <f t="shared" si="14"/>
        <v>0</v>
      </c>
      <c r="BR9" s="589"/>
      <c r="BS9" s="589"/>
      <c r="BT9" s="589"/>
      <c r="BU9" s="589"/>
      <c r="BV9" s="589"/>
      <c r="BW9" s="589">
        <f t="shared" si="15"/>
        <v>0</v>
      </c>
      <c r="BX9" s="591">
        <f t="shared" si="16"/>
        <v>67.249999999999986</v>
      </c>
      <c r="BY9" s="591">
        <f t="shared" si="17"/>
        <v>1.98</v>
      </c>
      <c r="BZ9" s="460"/>
    </row>
    <row r="10" spans="1:78" s="5" customFormat="1">
      <c r="A10" s="489" t="str">
        <f>'1-συμβολαια'!A10</f>
        <v>5ο</v>
      </c>
      <c r="B10" s="462" t="str">
        <f>'1-συμβολαια'!C10</f>
        <v>γονική</v>
      </c>
      <c r="C10" s="524">
        <f>'5-αντίγρ'!AN10</f>
        <v>27.31</v>
      </c>
      <c r="D10" s="524">
        <f>'5-αντίγρ'!AM10</f>
        <v>3.96</v>
      </c>
      <c r="E10" s="304">
        <f>'6-μεταγρ'!P10</f>
        <v>0</v>
      </c>
      <c r="F10" s="304">
        <f>'6-μεταγρ'!N10+'6-μεταγρ'!O10</f>
        <v>1.98</v>
      </c>
      <c r="G10" s="304"/>
      <c r="H10" s="304">
        <f>'7-προςΔΟΥ'!V10</f>
        <v>67.249999999999986</v>
      </c>
      <c r="I10" s="304">
        <f>'7-προςΔΟΥ'!K10</f>
        <v>1.98</v>
      </c>
      <c r="J10" s="304">
        <f>2*3.23</f>
        <v>6.46</v>
      </c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588"/>
      <c r="Y10" s="588"/>
      <c r="Z10" s="304"/>
      <c r="AA10" s="304"/>
      <c r="AB10" s="588"/>
      <c r="AC10" s="588"/>
      <c r="AD10" s="588"/>
      <c r="AE10" s="304">
        <f t="shared" si="10"/>
        <v>6.46</v>
      </c>
      <c r="AF10" s="588"/>
      <c r="AG10" s="304">
        <f t="shared" si="18"/>
        <v>6.46</v>
      </c>
      <c r="AH10" s="304">
        <f t="shared" si="18"/>
        <v>6.46</v>
      </c>
      <c r="AI10" s="304">
        <f t="shared" si="1"/>
        <v>6.46</v>
      </c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588"/>
      <c r="AU10" s="304">
        <f t="shared" si="11"/>
        <v>19.38</v>
      </c>
      <c r="AV10" s="304">
        <f t="shared" ref="AV10:AV15" si="20">2*3.23</f>
        <v>6.46</v>
      </c>
      <c r="AW10" s="588"/>
      <c r="AX10" s="304">
        <f t="shared" si="19"/>
        <v>6.46</v>
      </c>
      <c r="AY10" s="588"/>
      <c r="AZ10" s="588"/>
      <c r="BA10" s="304">
        <f t="shared" si="12"/>
        <v>12.92</v>
      </c>
      <c r="BB10" s="588"/>
      <c r="BC10" s="588"/>
      <c r="BD10" s="588"/>
      <c r="BE10" s="588">
        <f t="shared" si="13"/>
        <v>0</v>
      </c>
      <c r="BF10" s="588"/>
      <c r="BG10" s="588"/>
      <c r="BH10" s="588"/>
      <c r="BI10" s="588"/>
      <c r="BJ10" s="588"/>
      <c r="BK10" s="588"/>
      <c r="BL10" s="588"/>
      <c r="BM10" s="304">
        <f>4*1.47</f>
        <v>5.88</v>
      </c>
      <c r="BN10" s="304">
        <v>0.3</v>
      </c>
      <c r="BO10" s="304">
        <f>2*0.3</f>
        <v>0.6</v>
      </c>
      <c r="BP10" s="513"/>
      <c r="BQ10" s="304">
        <f t="shared" si="14"/>
        <v>6.7799999999999994</v>
      </c>
      <c r="BR10" s="304">
        <v>3.23</v>
      </c>
      <c r="BS10" s="304">
        <v>3.23</v>
      </c>
      <c r="BT10" s="304">
        <v>9.69</v>
      </c>
      <c r="BU10" s="304"/>
      <c r="BV10" s="304">
        <v>2.85</v>
      </c>
      <c r="BW10" s="304">
        <f t="shared" si="15"/>
        <v>16.149999999999999</v>
      </c>
      <c r="BX10" s="376">
        <f t="shared" si="16"/>
        <v>150.36999999999998</v>
      </c>
      <c r="BY10" s="376">
        <f t="shared" si="17"/>
        <v>10.77</v>
      </c>
      <c r="BZ10" s="318"/>
    </row>
    <row r="11" spans="1:78" s="5" customFormat="1">
      <c r="A11" s="379">
        <f>'1-συμβολαια'!A11</f>
        <v>0</v>
      </c>
      <c r="B11" s="347" t="str">
        <f>'1-συμβολαια'!C11</f>
        <v>ΧΡΗΣΙΚΤΗΣΙΑ αγροτεμαχίου ;;;??? = 1993 ΑΝΑΔΑΣΜΟΣ</v>
      </c>
      <c r="C11" s="524">
        <f>'5-αντίγρ'!AN11</f>
        <v>0</v>
      </c>
      <c r="D11" s="524">
        <f>'5-αντίγρ'!AM11</f>
        <v>0</v>
      </c>
      <c r="E11" s="304">
        <f>'6-μεταγρ'!P11</f>
        <v>0</v>
      </c>
      <c r="F11" s="304">
        <f>'6-μεταγρ'!N11+'6-μεταγρ'!O11</f>
        <v>0</v>
      </c>
      <c r="G11" s="304"/>
      <c r="H11" s="304">
        <f>'7-προςΔΟΥ'!V11</f>
        <v>67.249999999999986</v>
      </c>
      <c r="I11" s="304">
        <f>'7-προςΔΟΥ'!K11</f>
        <v>1.98</v>
      </c>
      <c r="J11" s="267"/>
      <c r="K11" s="267"/>
      <c r="L11" s="267"/>
      <c r="M11" s="267"/>
      <c r="N11" s="267"/>
      <c r="O11" s="267"/>
      <c r="P11" s="267"/>
      <c r="Q11" s="267"/>
      <c r="R11" s="267"/>
      <c r="S11" s="267"/>
      <c r="T11" s="267"/>
      <c r="U11" s="267"/>
      <c r="V11" s="267"/>
      <c r="W11" s="267"/>
      <c r="X11" s="266"/>
      <c r="Y11" s="266"/>
      <c r="Z11" s="267"/>
      <c r="AA11" s="267"/>
      <c r="AB11" s="266"/>
      <c r="AC11" s="266"/>
      <c r="AD11" s="266"/>
      <c r="AE11" s="267">
        <f t="shared" si="10"/>
        <v>0</v>
      </c>
      <c r="AF11" s="266"/>
      <c r="AG11" s="267"/>
      <c r="AH11" s="267"/>
      <c r="AI11" s="267"/>
      <c r="AJ11" s="267"/>
      <c r="AK11" s="267"/>
      <c r="AL11" s="267"/>
      <c r="AM11" s="267"/>
      <c r="AN11" s="267"/>
      <c r="AO11" s="267"/>
      <c r="AP11" s="267"/>
      <c r="AQ11" s="267"/>
      <c r="AR11" s="267"/>
      <c r="AS11" s="267"/>
      <c r="AT11" s="266"/>
      <c r="AU11" s="267">
        <f t="shared" si="11"/>
        <v>0</v>
      </c>
      <c r="AV11" s="267"/>
      <c r="AW11" s="266"/>
      <c r="AX11" s="267"/>
      <c r="AY11" s="266"/>
      <c r="AZ11" s="266"/>
      <c r="BA11" s="267">
        <f t="shared" si="12"/>
        <v>0</v>
      </c>
      <c r="BB11" s="266"/>
      <c r="BC11" s="266"/>
      <c r="BD11" s="266"/>
      <c r="BE11" s="266">
        <f t="shared" si="13"/>
        <v>0</v>
      </c>
      <c r="BF11" s="266"/>
      <c r="BG11" s="266"/>
      <c r="BH11" s="266"/>
      <c r="BI11" s="266"/>
      <c r="BJ11" s="266"/>
      <c r="BK11" s="266"/>
      <c r="BL11" s="266"/>
      <c r="BM11" s="267"/>
      <c r="BN11" s="267"/>
      <c r="BO11" s="267"/>
      <c r="BP11" s="262"/>
      <c r="BQ11" s="267">
        <f t="shared" si="14"/>
        <v>0</v>
      </c>
      <c r="BR11" s="304"/>
      <c r="BS11" s="304"/>
      <c r="BT11" s="304"/>
      <c r="BU11" s="304"/>
      <c r="BV11" s="304"/>
      <c r="BW11" s="304">
        <f t="shared" si="15"/>
        <v>0</v>
      </c>
      <c r="BX11" s="376">
        <f t="shared" si="16"/>
        <v>67.249999999999986</v>
      </c>
      <c r="BY11" s="376">
        <f t="shared" si="17"/>
        <v>1.98</v>
      </c>
      <c r="BZ11" s="328"/>
    </row>
    <row r="12" spans="1:78" s="5" customFormat="1" ht="12" thickBot="1">
      <c r="A12" s="464">
        <f>'1-συμβολαια'!A12</f>
        <v>0</v>
      </c>
      <c r="B12" s="465" t="str">
        <f>'1-συμβολαια'!C12</f>
        <v>ΧΡΗΣΙΚΤΗΣΙΑ κήπου = 1956 πατρός ΔΩΡΕΑ άτυπη</v>
      </c>
      <c r="C12" s="526">
        <f>'5-αντίγρ'!AN12</f>
        <v>0</v>
      </c>
      <c r="D12" s="526">
        <f>'5-αντίγρ'!AM12</f>
        <v>0</v>
      </c>
      <c r="E12" s="589">
        <f>'6-μεταγρ'!P12</f>
        <v>0</v>
      </c>
      <c r="F12" s="589">
        <f>'6-μεταγρ'!N12+'6-μεταγρ'!O12</f>
        <v>0</v>
      </c>
      <c r="G12" s="589"/>
      <c r="H12" s="589">
        <f>'7-προςΔΟΥ'!V12</f>
        <v>67.249999999999986</v>
      </c>
      <c r="I12" s="589">
        <f>'7-προςΔΟΥ'!K12</f>
        <v>1.98</v>
      </c>
      <c r="J12" s="589"/>
      <c r="K12" s="589"/>
      <c r="L12" s="589"/>
      <c r="M12" s="589"/>
      <c r="N12" s="589"/>
      <c r="O12" s="589"/>
      <c r="P12" s="589"/>
      <c r="Q12" s="589"/>
      <c r="R12" s="589"/>
      <c r="S12" s="589"/>
      <c r="T12" s="589"/>
      <c r="U12" s="589"/>
      <c r="V12" s="589"/>
      <c r="W12" s="589"/>
      <c r="X12" s="590"/>
      <c r="Y12" s="590"/>
      <c r="Z12" s="589"/>
      <c r="AA12" s="589"/>
      <c r="AB12" s="590"/>
      <c r="AC12" s="590"/>
      <c r="AD12" s="590"/>
      <c r="AE12" s="589">
        <f t="shared" si="10"/>
        <v>0</v>
      </c>
      <c r="AF12" s="590"/>
      <c r="AG12" s="589"/>
      <c r="AH12" s="589"/>
      <c r="AI12" s="589"/>
      <c r="AJ12" s="589"/>
      <c r="AK12" s="589"/>
      <c r="AL12" s="589"/>
      <c r="AM12" s="589"/>
      <c r="AN12" s="589"/>
      <c r="AO12" s="589"/>
      <c r="AP12" s="589"/>
      <c r="AQ12" s="589"/>
      <c r="AR12" s="589"/>
      <c r="AS12" s="589"/>
      <c r="AT12" s="590"/>
      <c r="AU12" s="589">
        <f t="shared" si="11"/>
        <v>0</v>
      </c>
      <c r="AV12" s="589"/>
      <c r="AW12" s="590"/>
      <c r="AX12" s="589"/>
      <c r="AY12" s="590"/>
      <c r="AZ12" s="590"/>
      <c r="BA12" s="589">
        <f t="shared" si="12"/>
        <v>0</v>
      </c>
      <c r="BB12" s="590"/>
      <c r="BC12" s="590"/>
      <c r="BD12" s="590"/>
      <c r="BE12" s="590">
        <f t="shared" si="13"/>
        <v>0</v>
      </c>
      <c r="BF12" s="590"/>
      <c r="BG12" s="590"/>
      <c r="BH12" s="590"/>
      <c r="BI12" s="590"/>
      <c r="BJ12" s="590"/>
      <c r="BK12" s="590"/>
      <c r="BL12" s="590"/>
      <c r="BM12" s="589"/>
      <c r="BN12" s="589"/>
      <c r="BO12" s="589"/>
      <c r="BP12" s="514"/>
      <c r="BQ12" s="589">
        <f t="shared" si="14"/>
        <v>0</v>
      </c>
      <c r="BR12" s="589"/>
      <c r="BS12" s="589"/>
      <c r="BT12" s="589"/>
      <c r="BU12" s="589"/>
      <c r="BV12" s="589"/>
      <c r="BW12" s="589">
        <f t="shared" si="15"/>
        <v>0</v>
      </c>
      <c r="BX12" s="591">
        <f t="shared" si="16"/>
        <v>67.249999999999986</v>
      </c>
      <c r="BY12" s="591">
        <f t="shared" si="17"/>
        <v>1.98</v>
      </c>
      <c r="BZ12" s="460"/>
    </row>
    <row r="13" spans="1:78" s="5" customFormat="1">
      <c r="A13" s="485" t="str">
        <f>'1-συμβολαια'!A13</f>
        <v>6ο</v>
      </c>
      <c r="B13" s="462" t="str">
        <f>'1-συμβολαια'!C13</f>
        <v>γονική {αγροτεμάχιο 177 Ποταμιά ''βαινάρ'' 1.495,60μ2</v>
      </c>
      <c r="C13" s="524">
        <f>'5-αντίγρ'!AN13</f>
        <v>33.853999999999999</v>
      </c>
      <c r="D13" s="524">
        <f>'5-αντίγρ'!AM13</f>
        <v>3.96</v>
      </c>
      <c r="E13" s="304">
        <f>'6-μεταγρ'!P13</f>
        <v>0</v>
      </c>
      <c r="F13" s="304">
        <f>'6-μεταγρ'!N13+'6-μεταγρ'!O13</f>
        <v>1.98</v>
      </c>
      <c r="G13" s="304"/>
      <c r="H13" s="304">
        <f>'7-προςΔΟΥ'!V13</f>
        <v>67.249999999999986</v>
      </c>
      <c r="I13" s="304">
        <f>'7-προςΔΟΥ'!K13</f>
        <v>1.98</v>
      </c>
      <c r="J13" s="304">
        <v>3.23</v>
      </c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588"/>
      <c r="Y13" s="588"/>
      <c r="Z13" s="304"/>
      <c r="AA13" s="304"/>
      <c r="AB13" s="588"/>
      <c r="AC13" s="588"/>
      <c r="AD13" s="588"/>
      <c r="AE13" s="304">
        <f t="shared" si="10"/>
        <v>3.23</v>
      </c>
      <c r="AF13" s="588"/>
      <c r="AG13" s="304">
        <f t="shared" si="18"/>
        <v>6.46</v>
      </c>
      <c r="AH13" s="304">
        <f t="shared" si="18"/>
        <v>6.46</v>
      </c>
      <c r="AI13" s="304">
        <f t="shared" si="1"/>
        <v>6.46</v>
      </c>
      <c r="AJ13" s="304"/>
      <c r="AK13" s="304"/>
      <c r="AL13" s="304"/>
      <c r="AM13" s="304"/>
      <c r="AN13" s="304"/>
      <c r="AO13" s="304"/>
      <c r="AP13" s="304"/>
      <c r="AQ13" s="304"/>
      <c r="AR13" s="304"/>
      <c r="AS13" s="304"/>
      <c r="AT13" s="588"/>
      <c r="AU13" s="304">
        <f t="shared" si="11"/>
        <v>19.38</v>
      </c>
      <c r="AV13" s="304">
        <f t="shared" si="20"/>
        <v>6.46</v>
      </c>
      <c r="AW13" s="588"/>
      <c r="AX13" s="304">
        <f t="shared" si="19"/>
        <v>6.46</v>
      </c>
      <c r="AY13" s="588"/>
      <c r="AZ13" s="588"/>
      <c r="BA13" s="304">
        <f t="shared" si="12"/>
        <v>12.92</v>
      </c>
      <c r="BB13" s="588"/>
      <c r="BC13" s="588"/>
      <c r="BD13" s="588"/>
      <c r="BE13" s="588">
        <f t="shared" si="13"/>
        <v>0</v>
      </c>
      <c r="BF13" s="588"/>
      <c r="BG13" s="588"/>
      <c r="BH13" s="588"/>
      <c r="BI13" s="588"/>
      <c r="BJ13" s="588"/>
      <c r="BK13" s="588"/>
      <c r="BL13" s="588"/>
      <c r="BM13" s="304">
        <f>2*1.47</f>
        <v>2.94</v>
      </c>
      <c r="BN13" s="304">
        <v>0.3</v>
      </c>
      <c r="BO13" s="304">
        <f>2*0.3</f>
        <v>0.6</v>
      </c>
      <c r="BP13" s="513"/>
      <c r="BQ13" s="304">
        <f t="shared" si="14"/>
        <v>3.84</v>
      </c>
      <c r="BR13" s="304"/>
      <c r="BS13" s="304"/>
      <c r="BT13" s="304"/>
      <c r="BU13" s="304"/>
      <c r="BV13" s="304"/>
      <c r="BW13" s="304">
        <f t="shared" si="15"/>
        <v>0</v>
      </c>
      <c r="BX13" s="376">
        <f t="shared" si="16"/>
        <v>137.53399999999999</v>
      </c>
      <c r="BY13" s="376">
        <f t="shared" si="17"/>
        <v>7.92</v>
      </c>
      <c r="BZ13" s="318"/>
    </row>
    <row r="14" spans="1:78" s="5" customFormat="1" ht="12" thickBot="1">
      <c r="A14" s="487">
        <f>'1-συμβολαια'!A14</f>
        <v>0</v>
      </c>
      <c r="B14" s="465" t="str">
        <f>'1-συμβολαια'!C14</f>
        <v>ΧΡΗΣΙΚΤΗΣΙΑ αγροτεμαχίου ;;;??? = 1993 ΑΝΑΔΑΣΜΟΣ</v>
      </c>
      <c r="C14" s="526">
        <f>'5-αντίγρ'!AN14</f>
        <v>0</v>
      </c>
      <c r="D14" s="526">
        <f>'5-αντίγρ'!AM14</f>
        <v>0</v>
      </c>
      <c r="E14" s="589">
        <f>'6-μεταγρ'!P14</f>
        <v>0</v>
      </c>
      <c r="F14" s="589">
        <f>'6-μεταγρ'!N14+'6-μεταγρ'!O14</f>
        <v>0</v>
      </c>
      <c r="G14" s="589"/>
      <c r="H14" s="589">
        <f>'7-προςΔΟΥ'!V14</f>
        <v>67.249999999999986</v>
      </c>
      <c r="I14" s="589">
        <f>'7-προςΔΟΥ'!K14</f>
        <v>1.98</v>
      </c>
      <c r="J14" s="589"/>
      <c r="K14" s="589"/>
      <c r="L14" s="589"/>
      <c r="M14" s="589"/>
      <c r="N14" s="589"/>
      <c r="O14" s="589"/>
      <c r="P14" s="589"/>
      <c r="Q14" s="589"/>
      <c r="R14" s="589"/>
      <c r="S14" s="589"/>
      <c r="T14" s="589"/>
      <c r="U14" s="589"/>
      <c r="V14" s="589"/>
      <c r="W14" s="589"/>
      <c r="X14" s="590"/>
      <c r="Y14" s="590"/>
      <c r="Z14" s="589"/>
      <c r="AA14" s="589"/>
      <c r="AB14" s="590"/>
      <c r="AC14" s="590"/>
      <c r="AD14" s="590"/>
      <c r="AE14" s="589">
        <f t="shared" si="10"/>
        <v>0</v>
      </c>
      <c r="AF14" s="590"/>
      <c r="AG14" s="589"/>
      <c r="AH14" s="589"/>
      <c r="AI14" s="589"/>
      <c r="AJ14" s="589"/>
      <c r="AK14" s="589"/>
      <c r="AL14" s="589"/>
      <c r="AM14" s="589"/>
      <c r="AN14" s="589"/>
      <c r="AO14" s="589"/>
      <c r="AP14" s="589"/>
      <c r="AQ14" s="589"/>
      <c r="AR14" s="589"/>
      <c r="AS14" s="589"/>
      <c r="AT14" s="590"/>
      <c r="AU14" s="589">
        <f t="shared" si="11"/>
        <v>0</v>
      </c>
      <c r="AV14" s="589"/>
      <c r="AW14" s="590"/>
      <c r="AX14" s="589"/>
      <c r="AY14" s="590"/>
      <c r="AZ14" s="590"/>
      <c r="BA14" s="589">
        <f t="shared" si="12"/>
        <v>0</v>
      </c>
      <c r="BB14" s="590"/>
      <c r="BC14" s="590"/>
      <c r="BD14" s="590"/>
      <c r="BE14" s="590">
        <f t="shared" si="13"/>
        <v>0</v>
      </c>
      <c r="BF14" s="590"/>
      <c r="BG14" s="590"/>
      <c r="BH14" s="590"/>
      <c r="BI14" s="590"/>
      <c r="BJ14" s="590"/>
      <c r="BK14" s="590"/>
      <c r="BL14" s="590"/>
      <c r="BM14" s="589"/>
      <c r="BN14" s="589"/>
      <c r="BO14" s="589"/>
      <c r="BP14" s="514"/>
      <c r="BQ14" s="589">
        <f t="shared" si="14"/>
        <v>0</v>
      </c>
      <c r="BR14" s="589"/>
      <c r="BS14" s="589"/>
      <c r="BT14" s="589"/>
      <c r="BU14" s="589"/>
      <c r="BV14" s="589"/>
      <c r="BW14" s="589">
        <f t="shared" si="15"/>
        <v>0</v>
      </c>
      <c r="BX14" s="591">
        <f t="shared" si="16"/>
        <v>67.249999999999986</v>
      </c>
      <c r="BY14" s="591">
        <f t="shared" si="17"/>
        <v>1.98</v>
      </c>
      <c r="BZ14" s="460"/>
    </row>
    <row r="15" spans="1:78" s="5" customFormat="1">
      <c r="A15" s="489" t="str">
        <f>'1-συμβολαια'!A15</f>
        <v>7ο</v>
      </c>
      <c r="B15" s="462" t="str">
        <f>'1-συμβολαια'!C15</f>
        <v>αγοραπωλησία {αγροτεμάχιο 177 Ποταμιά ''βαινάρ'' 41,40μ2} τίμημα = Δ.Ο.Υ. =</v>
      </c>
      <c r="C15" s="524">
        <f>'5-αντίγρ'!AN15</f>
        <v>33.769999999999996</v>
      </c>
      <c r="D15" s="524">
        <f>'5-αντίγρ'!AM15</f>
        <v>3.96</v>
      </c>
      <c r="E15" s="304">
        <f>'6-μεταγρ'!P15</f>
        <v>0</v>
      </c>
      <c r="F15" s="304">
        <f>'6-μεταγρ'!N15+'6-μεταγρ'!O15</f>
        <v>1.98</v>
      </c>
      <c r="G15" s="304"/>
      <c r="H15" s="304">
        <f>'7-προςΔΟΥ'!V15</f>
        <v>67.249999999999986</v>
      </c>
      <c r="I15" s="304">
        <f>'7-προςΔΟΥ'!K15</f>
        <v>1.98</v>
      </c>
      <c r="J15" s="304">
        <v>3.23</v>
      </c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588"/>
      <c r="Y15" s="588"/>
      <c r="Z15" s="304"/>
      <c r="AA15" s="304"/>
      <c r="AB15" s="588"/>
      <c r="AC15" s="588"/>
      <c r="AD15" s="588"/>
      <c r="AE15" s="304">
        <f t="shared" ref="AE15:AE16" si="21">SUM(J15:AD15)</f>
        <v>3.23</v>
      </c>
      <c r="AF15" s="588"/>
      <c r="AG15" s="304">
        <f t="shared" si="18"/>
        <v>6.46</v>
      </c>
      <c r="AH15" s="304">
        <f t="shared" si="18"/>
        <v>6.46</v>
      </c>
      <c r="AI15" s="304">
        <f t="shared" si="1"/>
        <v>6.46</v>
      </c>
      <c r="AJ15" s="304"/>
      <c r="AK15" s="304"/>
      <c r="AL15" s="304"/>
      <c r="AM15" s="304"/>
      <c r="AN15" s="304"/>
      <c r="AO15" s="304"/>
      <c r="AP15" s="304"/>
      <c r="AQ15" s="304"/>
      <c r="AR15" s="304"/>
      <c r="AS15" s="304"/>
      <c r="AT15" s="588"/>
      <c r="AU15" s="304">
        <f t="shared" ref="AU15:AU16" si="22">SUM(AG15:AT15)</f>
        <v>19.38</v>
      </c>
      <c r="AV15" s="304">
        <f t="shared" si="20"/>
        <v>6.46</v>
      </c>
      <c r="AW15" s="588"/>
      <c r="AX15" s="304">
        <f t="shared" si="19"/>
        <v>6.46</v>
      </c>
      <c r="AY15" s="588"/>
      <c r="AZ15" s="588"/>
      <c r="BA15" s="304">
        <f t="shared" ref="BA15:BA16" si="23">SUM(AV15:AZ15)</f>
        <v>12.92</v>
      </c>
      <c r="BB15" s="588"/>
      <c r="BC15" s="588"/>
      <c r="BD15" s="588"/>
      <c r="BE15" s="588">
        <f t="shared" ref="BE15:BE16" si="24">SUM(BB15:BD15)</f>
        <v>0</v>
      </c>
      <c r="BF15" s="588"/>
      <c r="BG15" s="588"/>
      <c r="BH15" s="588"/>
      <c r="BI15" s="588"/>
      <c r="BJ15" s="588"/>
      <c r="BK15" s="588"/>
      <c r="BL15" s="588"/>
      <c r="BM15" s="304">
        <f>2*1.47</f>
        <v>2.94</v>
      </c>
      <c r="BN15" s="304">
        <v>0.3</v>
      </c>
      <c r="BO15" s="304">
        <f>2*0.3</f>
        <v>0.6</v>
      </c>
      <c r="BP15" s="513"/>
      <c r="BQ15" s="304">
        <f t="shared" ref="BQ15:BQ16" si="25">SUM(BF15:BP15)</f>
        <v>3.84</v>
      </c>
      <c r="BR15" s="304"/>
      <c r="BS15" s="304"/>
      <c r="BT15" s="304"/>
      <c r="BU15" s="304"/>
      <c r="BV15" s="304"/>
      <c r="BW15" s="304">
        <f t="shared" ref="BW15:BW16" si="26">BR15+BS15+BT15+BU15</f>
        <v>0</v>
      </c>
      <c r="BX15" s="376">
        <f t="shared" ref="BX15:BX16" si="27">C15+G15+H15+AE15-Y15+AU15+BA15+BE15+BQ15-BM15+BW15-BU15</f>
        <v>137.44999999999999</v>
      </c>
      <c r="BY15" s="376">
        <f t="shared" ref="BY15:BY16" si="28">D15+F15+I15+AA15+BV15</f>
        <v>7.92</v>
      </c>
      <c r="BZ15" s="318"/>
    </row>
    <row r="16" spans="1:78" s="5" customFormat="1" ht="12" thickBot="1">
      <c r="A16" s="464">
        <f>'1-συμβολαια'!A16</f>
        <v>0</v>
      </c>
      <c r="B16" s="465" t="str">
        <f>'1-συμβολαια'!C16</f>
        <v>ΧΡΗΣΙΚΤΗΣΙΑ αγροτεμαχίου ;;;??? = 1993 ΑΝΑΔΑΣΜΟΣ</v>
      </c>
      <c r="C16" s="526">
        <f>'5-αντίγρ'!AN16</f>
        <v>0</v>
      </c>
      <c r="D16" s="526">
        <f>'5-αντίγρ'!AM16</f>
        <v>0</v>
      </c>
      <c r="E16" s="589">
        <f>'6-μεταγρ'!P16</f>
        <v>0</v>
      </c>
      <c r="F16" s="589">
        <f>'6-μεταγρ'!N16+'6-μεταγρ'!O16</f>
        <v>0</v>
      </c>
      <c r="G16" s="589"/>
      <c r="H16" s="589">
        <f>'7-προςΔΟΥ'!V16</f>
        <v>67.249999999999986</v>
      </c>
      <c r="I16" s="589">
        <f>'7-προςΔΟΥ'!K16</f>
        <v>1.98</v>
      </c>
      <c r="J16" s="589"/>
      <c r="K16" s="589"/>
      <c r="L16" s="589"/>
      <c r="M16" s="589"/>
      <c r="N16" s="589"/>
      <c r="O16" s="589"/>
      <c r="P16" s="589"/>
      <c r="Q16" s="589"/>
      <c r="R16" s="589"/>
      <c r="S16" s="589"/>
      <c r="T16" s="589"/>
      <c r="U16" s="589"/>
      <c r="V16" s="589"/>
      <c r="W16" s="589"/>
      <c r="X16" s="590"/>
      <c r="Y16" s="590"/>
      <c r="Z16" s="589"/>
      <c r="AA16" s="589"/>
      <c r="AB16" s="590"/>
      <c r="AC16" s="590"/>
      <c r="AD16" s="590"/>
      <c r="AE16" s="589">
        <f t="shared" si="21"/>
        <v>0</v>
      </c>
      <c r="AF16" s="590"/>
      <c r="AG16" s="589"/>
      <c r="AH16" s="589"/>
      <c r="AI16" s="589"/>
      <c r="AJ16" s="589"/>
      <c r="AK16" s="589"/>
      <c r="AL16" s="589"/>
      <c r="AM16" s="589"/>
      <c r="AN16" s="589"/>
      <c r="AO16" s="589"/>
      <c r="AP16" s="589"/>
      <c r="AQ16" s="589"/>
      <c r="AR16" s="589"/>
      <c r="AS16" s="589"/>
      <c r="AT16" s="590"/>
      <c r="AU16" s="589">
        <f t="shared" si="22"/>
        <v>0</v>
      </c>
      <c r="AV16" s="589"/>
      <c r="AW16" s="590"/>
      <c r="AX16" s="589"/>
      <c r="AY16" s="590"/>
      <c r="AZ16" s="590"/>
      <c r="BA16" s="589">
        <f t="shared" si="23"/>
        <v>0</v>
      </c>
      <c r="BB16" s="590"/>
      <c r="BC16" s="590"/>
      <c r="BD16" s="590"/>
      <c r="BE16" s="590">
        <f t="shared" si="24"/>
        <v>0</v>
      </c>
      <c r="BF16" s="590"/>
      <c r="BG16" s="590"/>
      <c r="BH16" s="590"/>
      <c r="BI16" s="590"/>
      <c r="BJ16" s="590"/>
      <c r="BK16" s="590"/>
      <c r="BL16" s="590"/>
      <c r="BM16" s="589"/>
      <c r="BN16" s="589"/>
      <c r="BO16" s="589"/>
      <c r="BP16" s="514"/>
      <c r="BQ16" s="589">
        <f t="shared" si="25"/>
        <v>0</v>
      </c>
      <c r="BR16" s="589"/>
      <c r="BS16" s="589"/>
      <c r="BT16" s="589"/>
      <c r="BU16" s="589"/>
      <c r="BV16" s="589"/>
      <c r="BW16" s="589">
        <f t="shared" si="26"/>
        <v>0</v>
      </c>
      <c r="BX16" s="591">
        <f t="shared" si="27"/>
        <v>67.249999999999986</v>
      </c>
      <c r="BY16" s="591">
        <f t="shared" si="28"/>
        <v>1.98</v>
      </c>
      <c r="BZ16" s="460"/>
    </row>
    <row r="17" spans="1:78">
      <c r="A17" s="608" t="s">
        <v>47</v>
      </c>
      <c r="B17" s="609"/>
      <c r="C17" s="502">
        <f t="shared" ref="C17:AE17" si="29">SUM(C3:C16)</f>
        <v>198.98399999999998</v>
      </c>
      <c r="D17" s="502">
        <f t="shared" si="29"/>
        <v>19.8</v>
      </c>
      <c r="E17" s="502">
        <f t="shared" si="29"/>
        <v>11.74</v>
      </c>
      <c r="F17" s="502">
        <f t="shared" si="29"/>
        <v>9.9</v>
      </c>
      <c r="G17" s="502">
        <f t="shared" si="29"/>
        <v>0</v>
      </c>
      <c r="H17" s="502">
        <f t="shared" si="29"/>
        <v>953.2399999999999</v>
      </c>
      <c r="I17" s="502">
        <f t="shared" si="29"/>
        <v>27.720000000000002</v>
      </c>
      <c r="J17" s="502">
        <f t="shared" si="29"/>
        <v>44.039999999999992</v>
      </c>
      <c r="K17" s="502">
        <f t="shared" si="29"/>
        <v>0</v>
      </c>
      <c r="L17" s="502">
        <f t="shared" si="29"/>
        <v>0</v>
      </c>
      <c r="M17" s="502">
        <f t="shared" si="29"/>
        <v>0</v>
      </c>
      <c r="N17" s="502">
        <f t="shared" si="29"/>
        <v>0</v>
      </c>
      <c r="O17" s="502">
        <f t="shared" si="29"/>
        <v>0</v>
      </c>
      <c r="P17" s="502">
        <f t="shared" si="29"/>
        <v>0</v>
      </c>
      <c r="Q17" s="502">
        <f t="shared" si="29"/>
        <v>0</v>
      </c>
      <c r="R17" s="502">
        <f t="shared" si="29"/>
        <v>0</v>
      </c>
      <c r="S17" s="502">
        <f t="shared" si="29"/>
        <v>0</v>
      </c>
      <c r="T17" s="502">
        <f t="shared" si="29"/>
        <v>0</v>
      </c>
      <c r="U17" s="502">
        <f t="shared" si="29"/>
        <v>0</v>
      </c>
      <c r="V17" s="502">
        <f t="shared" si="29"/>
        <v>0</v>
      </c>
      <c r="W17" s="502">
        <f t="shared" si="29"/>
        <v>0</v>
      </c>
      <c r="X17" s="502">
        <f t="shared" si="29"/>
        <v>0</v>
      </c>
      <c r="Y17" s="502">
        <f t="shared" si="29"/>
        <v>0</v>
      </c>
      <c r="Z17" s="502">
        <f t="shared" si="29"/>
        <v>0</v>
      </c>
      <c r="AA17" s="502">
        <f t="shared" si="29"/>
        <v>0</v>
      </c>
      <c r="AB17" s="502">
        <f t="shared" si="29"/>
        <v>0</v>
      </c>
      <c r="AC17" s="502">
        <f t="shared" si="29"/>
        <v>0</v>
      </c>
      <c r="AD17" s="502">
        <f t="shared" si="29"/>
        <v>0</v>
      </c>
      <c r="AE17" s="502">
        <f t="shared" si="29"/>
        <v>44.039999999999992</v>
      </c>
      <c r="AF17" s="502"/>
      <c r="AG17" s="502">
        <f t="shared" ref="AG17:AR17" si="30">SUM(AG3:AG16)</f>
        <v>32.299999999999997</v>
      </c>
      <c r="AH17" s="502">
        <f t="shared" si="30"/>
        <v>32.299999999999997</v>
      </c>
      <c r="AI17" s="502">
        <f t="shared" si="30"/>
        <v>32.299999999999997</v>
      </c>
      <c r="AJ17" s="502">
        <f t="shared" si="30"/>
        <v>0</v>
      </c>
      <c r="AK17" s="502">
        <f t="shared" si="30"/>
        <v>0</v>
      </c>
      <c r="AL17" s="592">
        <f t="shared" si="30"/>
        <v>0</v>
      </c>
      <c r="AM17" s="502">
        <f t="shared" si="30"/>
        <v>0</v>
      </c>
      <c r="AN17" s="502">
        <f t="shared" si="30"/>
        <v>0</v>
      </c>
      <c r="AO17" s="502">
        <f t="shared" si="30"/>
        <v>0</v>
      </c>
      <c r="AP17" s="502">
        <f t="shared" si="30"/>
        <v>0</v>
      </c>
      <c r="AQ17" s="502">
        <f t="shared" si="30"/>
        <v>0</v>
      </c>
      <c r="AR17" s="502">
        <f t="shared" si="30"/>
        <v>0</v>
      </c>
      <c r="AS17" s="502"/>
      <c r="AT17" s="502">
        <f t="shared" ref="AT17:BM17" si="31">SUM(AT3:AT16)</f>
        <v>0</v>
      </c>
      <c r="AU17" s="502">
        <f t="shared" si="31"/>
        <v>96.899999999999991</v>
      </c>
      <c r="AV17" s="502">
        <f t="shared" si="31"/>
        <v>38.17</v>
      </c>
      <c r="AW17" s="593">
        <f t="shared" si="31"/>
        <v>0</v>
      </c>
      <c r="AX17" s="502">
        <f t="shared" si="31"/>
        <v>38.17</v>
      </c>
      <c r="AY17" s="593">
        <f t="shared" si="31"/>
        <v>0</v>
      </c>
      <c r="AZ17" s="593">
        <f t="shared" si="31"/>
        <v>0</v>
      </c>
      <c r="BA17" s="502">
        <f t="shared" si="31"/>
        <v>76.34</v>
      </c>
      <c r="BB17" s="502">
        <f t="shared" si="31"/>
        <v>0</v>
      </c>
      <c r="BC17" s="593">
        <f t="shared" si="31"/>
        <v>0</v>
      </c>
      <c r="BD17" s="502">
        <f t="shared" si="31"/>
        <v>0</v>
      </c>
      <c r="BE17" s="502">
        <f t="shared" si="31"/>
        <v>0</v>
      </c>
      <c r="BF17" s="502">
        <f t="shared" si="31"/>
        <v>0</v>
      </c>
      <c r="BG17" s="502">
        <f t="shared" si="31"/>
        <v>0</v>
      </c>
      <c r="BH17" s="502">
        <f t="shared" si="31"/>
        <v>0</v>
      </c>
      <c r="BI17" s="502">
        <f t="shared" si="31"/>
        <v>0</v>
      </c>
      <c r="BJ17" s="502">
        <f t="shared" si="31"/>
        <v>0</v>
      </c>
      <c r="BK17" s="502">
        <f t="shared" si="31"/>
        <v>0</v>
      </c>
      <c r="BL17" s="502">
        <f t="shared" si="31"/>
        <v>0</v>
      </c>
      <c r="BM17" s="502">
        <f t="shared" si="31"/>
        <v>29.400000000000002</v>
      </c>
      <c r="BN17" s="502"/>
      <c r="BO17" s="502"/>
      <c r="BP17" s="502">
        <f>SUM(BP3:BP16)</f>
        <v>0</v>
      </c>
      <c r="BQ17" s="502">
        <f>SUM(BQ3:BQ16)</f>
        <v>33.9</v>
      </c>
      <c r="BR17" s="502"/>
      <c r="BS17" s="502"/>
      <c r="BT17" s="502"/>
      <c r="BU17" s="502"/>
      <c r="BV17" s="502"/>
      <c r="BW17" s="502"/>
      <c r="BX17" s="502">
        <f>SUM(BX3:BX16)</f>
        <v>1390.154</v>
      </c>
      <c r="BY17" s="502">
        <f>SUM(BY3:BY16)</f>
        <v>60.269999999999996</v>
      </c>
      <c r="BZ17" s="593"/>
    </row>
    <row r="18" spans="1:78" ht="11.25" customHeight="1"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</row>
    <row r="19" spans="1:78" ht="11.25" customHeight="1">
      <c r="C19" s="118"/>
      <c r="D19" s="118"/>
      <c r="E19" s="2"/>
      <c r="F19" s="2"/>
      <c r="G19" s="2"/>
      <c r="H19" s="2"/>
      <c r="I19" s="2"/>
      <c r="J19" s="148" t="s">
        <v>554</v>
      </c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16" t="s">
        <v>557</v>
      </c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141" t="s">
        <v>183</v>
      </c>
      <c r="AW19" s="2"/>
      <c r="AX19" s="2"/>
      <c r="AY19" s="2"/>
      <c r="AZ19" s="2"/>
      <c r="BA19" s="2"/>
      <c r="BB19" s="141" t="s">
        <v>195</v>
      </c>
      <c r="BC19" s="2"/>
      <c r="BD19" s="2"/>
      <c r="BE19" s="2"/>
      <c r="BF19" s="141" t="s">
        <v>208</v>
      </c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 t="s">
        <v>504</v>
      </c>
      <c r="BS19" s="2"/>
      <c r="BT19" s="2"/>
      <c r="BU19" s="2"/>
      <c r="BV19" s="2"/>
      <c r="BW19" s="2"/>
      <c r="BX19" s="2"/>
      <c r="BY19" s="2"/>
      <c r="BZ19" s="2"/>
    </row>
    <row r="20" spans="1:78" ht="11.25" customHeight="1">
      <c r="C20" s="118"/>
      <c r="D20" s="118"/>
      <c r="E20" s="2"/>
      <c r="F20" s="2"/>
      <c r="G20" s="2"/>
      <c r="H20" s="2"/>
      <c r="I20" s="2"/>
      <c r="J20" s="4"/>
      <c r="K20" s="306" t="s">
        <v>555</v>
      </c>
      <c r="L20" s="307"/>
      <c r="M20" s="307"/>
      <c r="N20" s="307"/>
      <c r="O20" s="307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148" t="s">
        <v>178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32" t="s">
        <v>186</v>
      </c>
      <c r="AX20" s="2"/>
      <c r="AY20" s="2"/>
      <c r="AZ20" s="2"/>
      <c r="BA20" s="2"/>
      <c r="BB20" s="2"/>
      <c r="BC20" s="231" t="s">
        <v>196</v>
      </c>
      <c r="BD20" s="2"/>
      <c r="BE20" s="2"/>
      <c r="BF20" s="2"/>
      <c r="BG20" s="159" t="s">
        <v>211</v>
      </c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 t="s">
        <v>505</v>
      </c>
      <c r="BT20" s="2"/>
      <c r="BU20" s="2"/>
      <c r="BV20" s="2"/>
      <c r="BW20" s="2"/>
      <c r="BX20" s="2"/>
      <c r="BY20" s="2"/>
      <c r="BZ20" s="2"/>
    </row>
    <row r="21" spans="1:78" ht="11.25" customHeight="1">
      <c r="C21" s="118"/>
      <c r="D21" s="118"/>
      <c r="E21" s="2"/>
      <c r="F21" s="2"/>
      <c r="G21" s="2"/>
      <c r="H21" s="2"/>
      <c r="I21" s="2"/>
      <c r="J21" s="4"/>
      <c r="K21" s="307"/>
      <c r="L21" s="306" t="s">
        <v>556</v>
      </c>
      <c r="M21" s="307"/>
      <c r="N21" s="307"/>
      <c r="O21" s="307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16" t="s">
        <v>423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4" t="s">
        <v>184</v>
      </c>
      <c r="AY21" s="2"/>
      <c r="AZ21" s="2"/>
      <c r="BA21" s="2"/>
      <c r="BB21" s="2"/>
      <c r="BC21" s="2"/>
      <c r="BD21" s="141" t="s">
        <v>197</v>
      </c>
      <c r="BE21" s="2"/>
      <c r="BF21" s="2"/>
      <c r="BG21" s="2"/>
      <c r="BH21" s="141" t="s">
        <v>212</v>
      </c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 t="s">
        <v>31</v>
      </c>
      <c r="BU21" s="2"/>
      <c r="BV21" s="2"/>
      <c r="BW21" s="2"/>
      <c r="BX21" s="2"/>
      <c r="BY21" s="2"/>
      <c r="BZ21" s="2"/>
    </row>
    <row r="22" spans="1:78" ht="11.25" customHeight="1">
      <c r="C22" s="118"/>
      <c r="D22" s="118"/>
      <c r="E22" s="2"/>
      <c r="F22" s="2"/>
      <c r="G22" s="2"/>
      <c r="H22" s="2"/>
      <c r="I22" s="2"/>
      <c r="J22" s="4"/>
      <c r="K22" s="307"/>
      <c r="L22" s="307"/>
      <c r="M22" s="307" t="s">
        <v>416</v>
      </c>
      <c r="N22" s="307"/>
      <c r="O22" s="307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2"/>
      <c r="AF22" s="2"/>
      <c r="AG22" s="2"/>
      <c r="AH22" s="2"/>
      <c r="AI22" s="2"/>
      <c r="AJ22" s="108" t="s">
        <v>424</v>
      </c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32" t="s">
        <v>185</v>
      </c>
      <c r="AZ22" s="2"/>
      <c r="BA22" s="2"/>
      <c r="BB22" s="2"/>
      <c r="BC22" s="2"/>
      <c r="BD22" s="2"/>
      <c r="BE22" s="2"/>
      <c r="BF22" s="2"/>
      <c r="BG22" s="2"/>
      <c r="BH22" s="2"/>
      <c r="BI22" s="159" t="s">
        <v>214</v>
      </c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 t="s">
        <v>506</v>
      </c>
      <c r="BV22" s="2"/>
      <c r="BW22" s="2"/>
      <c r="BX22" s="2"/>
      <c r="BY22" s="2"/>
      <c r="BZ22" s="2"/>
    </row>
    <row r="23" spans="1:78" ht="11.25" customHeight="1">
      <c r="C23" s="118"/>
      <c r="D23" s="118"/>
      <c r="E23" s="2"/>
      <c r="F23" s="2"/>
      <c r="G23" s="2"/>
      <c r="H23" s="2"/>
      <c r="I23" s="2"/>
      <c r="J23" s="4"/>
      <c r="K23" s="4"/>
      <c r="L23" s="4"/>
      <c r="M23" s="4"/>
      <c r="N23" s="4" t="s">
        <v>417</v>
      </c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2"/>
      <c r="AF23" s="2"/>
      <c r="AG23" s="2"/>
      <c r="AH23" s="2"/>
      <c r="AI23" s="2"/>
      <c r="AJ23" s="2"/>
      <c r="AK23" s="16" t="s">
        <v>425</v>
      </c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31" t="s">
        <v>192</v>
      </c>
      <c r="BA23" s="2"/>
      <c r="BB23" s="2"/>
      <c r="BC23" s="2"/>
      <c r="BD23" s="2"/>
      <c r="BE23" s="2"/>
      <c r="BF23" s="2"/>
      <c r="BG23" s="2"/>
      <c r="BH23" s="2"/>
      <c r="BI23" s="2"/>
      <c r="BJ23" s="141" t="s">
        <v>215</v>
      </c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 t="s">
        <v>59</v>
      </c>
      <c r="BW23" s="2"/>
      <c r="BX23" s="3"/>
      <c r="BY23" s="3"/>
    </row>
    <row r="24" spans="1:78" ht="11.25" customHeight="1">
      <c r="C24" s="118"/>
      <c r="D24" s="118"/>
      <c r="E24" s="2"/>
      <c r="F24" s="2"/>
      <c r="G24" s="2"/>
      <c r="H24" s="2"/>
      <c r="I24" s="2"/>
      <c r="J24" s="4"/>
      <c r="K24" s="4"/>
      <c r="L24" s="4"/>
      <c r="M24" s="4"/>
      <c r="N24" s="4"/>
      <c r="O24" s="4" t="s">
        <v>469</v>
      </c>
      <c r="P24" s="4"/>
      <c r="Q24" s="4"/>
      <c r="R24" s="4"/>
      <c r="S24" s="161"/>
      <c r="T24" s="161"/>
      <c r="U24" s="161"/>
      <c r="V24" s="4"/>
      <c r="W24" s="4"/>
      <c r="X24" s="4"/>
      <c r="Y24" s="4"/>
      <c r="Z24" s="4"/>
      <c r="AA24" s="4"/>
      <c r="AB24" s="4"/>
      <c r="AC24" s="4"/>
      <c r="AD24" s="4"/>
      <c r="AE24" s="2"/>
      <c r="AF24" s="2"/>
      <c r="AG24" s="2"/>
      <c r="AH24" s="2"/>
      <c r="AI24" s="2"/>
      <c r="AJ24" s="2"/>
      <c r="AK24" s="2"/>
      <c r="AL24" s="230" t="s">
        <v>426</v>
      </c>
      <c r="AM24" s="108"/>
      <c r="AN24" s="108"/>
      <c r="AO24" s="108"/>
      <c r="AP24" s="108"/>
      <c r="AQ24" s="108"/>
      <c r="AR24" s="108"/>
      <c r="AS24" s="159"/>
      <c r="AT24" s="108"/>
      <c r="AU24" s="2"/>
      <c r="AV24" s="2"/>
      <c r="AW24" s="2"/>
      <c r="AX24" s="2"/>
      <c r="AY24" s="2"/>
      <c r="AZ24" s="2"/>
      <c r="BA24" s="2"/>
      <c r="BB24" s="2"/>
      <c r="BC24" s="2"/>
      <c r="BD24" s="141" t="s">
        <v>203</v>
      </c>
      <c r="BE24" s="2"/>
      <c r="BF24" s="2"/>
      <c r="BG24" s="2"/>
      <c r="BH24" s="2"/>
      <c r="BI24" s="2"/>
      <c r="BJ24" s="2"/>
      <c r="BK24" s="159" t="s">
        <v>216</v>
      </c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3"/>
    </row>
    <row r="25" spans="1:78" ht="11.25" customHeight="1">
      <c r="C25" s="118"/>
      <c r="D25" s="118"/>
      <c r="E25" s="2"/>
      <c r="F25" s="2"/>
      <c r="G25" s="2"/>
      <c r="H25" s="2"/>
      <c r="I25" s="2"/>
      <c r="J25" s="4"/>
      <c r="K25" s="4"/>
      <c r="L25" s="4"/>
      <c r="M25" s="4"/>
      <c r="N25" s="4"/>
      <c r="O25" s="4"/>
      <c r="P25" s="4" t="s">
        <v>491</v>
      </c>
      <c r="Q25" s="4"/>
      <c r="R25" s="4"/>
      <c r="S25" s="161"/>
      <c r="T25" s="161"/>
      <c r="U25" s="161"/>
      <c r="V25" s="4"/>
      <c r="W25" s="4"/>
      <c r="X25" s="4"/>
      <c r="Y25" s="4"/>
      <c r="Z25" s="4"/>
      <c r="AA25" s="4"/>
      <c r="AB25" s="4"/>
      <c r="AC25" s="4"/>
      <c r="AD25" s="4"/>
      <c r="AE25" s="2"/>
      <c r="AF25" s="2"/>
      <c r="AG25" s="2"/>
      <c r="AH25" s="2"/>
      <c r="AI25" s="2"/>
      <c r="AJ25" s="2"/>
      <c r="AK25" s="2"/>
      <c r="AL25" s="2"/>
      <c r="AM25" s="147" t="s">
        <v>427</v>
      </c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32" t="s">
        <v>201</v>
      </c>
      <c r="BE25" s="2"/>
      <c r="BF25" s="2"/>
      <c r="BG25" s="2"/>
      <c r="BH25" s="2"/>
      <c r="BI25" s="2"/>
      <c r="BJ25" s="2"/>
      <c r="BK25" s="159"/>
      <c r="BL25" s="141" t="s">
        <v>217</v>
      </c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3"/>
      <c r="BY25" s="3"/>
    </row>
    <row r="26" spans="1:78" ht="11.25" customHeight="1">
      <c r="C26" s="118"/>
      <c r="D26" s="118"/>
      <c r="E26" s="2"/>
      <c r="F26" s="2"/>
      <c r="G26" s="2"/>
      <c r="H26" s="2"/>
      <c r="I26" s="2"/>
      <c r="J26" s="4"/>
      <c r="K26" s="4"/>
      <c r="L26" s="4"/>
      <c r="M26" s="4"/>
      <c r="N26" s="4"/>
      <c r="O26" s="4"/>
      <c r="P26" s="4"/>
      <c r="Q26" s="141" t="s">
        <v>495</v>
      </c>
      <c r="R26" s="4"/>
      <c r="S26" s="161"/>
      <c r="T26" s="161"/>
      <c r="U26" s="161"/>
      <c r="V26" s="4"/>
      <c r="W26" s="4"/>
      <c r="X26" s="4"/>
      <c r="Y26" s="4"/>
      <c r="Z26" s="4"/>
      <c r="AA26" s="4"/>
      <c r="AB26" s="4"/>
      <c r="AC26" s="4"/>
      <c r="AD26" s="4"/>
      <c r="AE26" s="2"/>
      <c r="AF26" s="2"/>
      <c r="AG26" s="2"/>
      <c r="AH26" s="2"/>
      <c r="AI26" s="2"/>
      <c r="AJ26" s="2"/>
      <c r="AK26" s="2"/>
      <c r="AL26" s="2"/>
      <c r="AM26" s="2"/>
      <c r="AN26" s="108" t="s">
        <v>466</v>
      </c>
      <c r="AO26" s="108"/>
      <c r="AP26" s="108"/>
      <c r="AQ26" s="108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141" t="s">
        <v>202</v>
      </c>
      <c r="BE26" s="2"/>
      <c r="BF26" s="2"/>
      <c r="BG26" s="2"/>
      <c r="BH26" s="2"/>
      <c r="BI26" s="2"/>
      <c r="BJ26" s="2"/>
      <c r="BK26" s="159"/>
      <c r="BL26" s="4"/>
      <c r="BM26" s="159" t="s">
        <v>286</v>
      </c>
      <c r="BN26" s="159"/>
      <c r="BO26" s="159"/>
      <c r="BP26" s="2"/>
      <c r="BQ26" s="2"/>
      <c r="BR26" s="2"/>
      <c r="BS26" s="2"/>
      <c r="BT26" s="2"/>
      <c r="BU26" s="2"/>
      <c r="BV26" s="2"/>
      <c r="BW26" s="2"/>
      <c r="BX26" s="3"/>
      <c r="BY26" s="3"/>
    </row>
    <row r="27" spans="1:78">
      <c r="C27" s="79"/>
      <c r="D27" s="79"/>
      <c r="E27" s="2"/>
      <c r="F27" s="2"/>
      <c r="G27" s="2"/>
      <c r="H27" s="2"/>
      <c r="I27" s="2"/>
      <c r="J27" s="4"/>
      <c r="K27" s="4"/>
      <c r="L27" s="4"/>
      <c r="M27" s="4"/>
      <c r="N27" s="4"/>
      <c r="O27" s="4"/>
      <c r="P27" s="4"/>
      <c r="Q27" s="4"/>
      <c r="R27" s="161" t="s">
        <v>418</v>
      </c>
      <c r="S27" s="161"/>
      <c r="T27" s="161"/>
      <c r="U27" s="161"/>
      <c r="V27" s="4"/>
      <c r="W27" s="4"/>
      <c r="X27" s="4"/>
      <c r="Y27" s="4"/>
      <c r="Z27" s="4"/>
      <c r="AA27" s="4"/>
      <c r="AB27" s="4"/>
      <c r="AC27" s="4"/>
      <c r="AD27" s="4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147" t="s">
        <v>467</v>
      </c>
      <c r="AP27" s="2"/>
      <c r="AQ27" s="147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159" t="s">
        <v>204</v>
      </c>
      <c r="BE27" s="2"/>
      <c r="BF27" s="2"/>
      <c r="BG27" s="2"/>
      <c r="BH27" s="2"/>
      <c r="BI27" s="2"/>
      <c r="BJ27" s="2"/>
      <c r="BK27" s="2"/>
      <c r="BL27" s="2"/>
      <c r="BM27" s="2"/>
      <c r="BN27" s="141" t="s">
        <v>454</v>
      </c>
      <c r="BO27" s="141"/>
      <c r="BP27" s="2"/>
      <c r="BQ27" s="2"/>
      <c r="BR27" s="2"/>
      <c r="BS27" s="2"/>
      <c r="BT27" s="2"/>
      <c r="BU27" s="2"/>
      <c r="BV27" s="2"/>
      <c r="BW27" s="2"/>
      <c r="BX27" s="3"/>
      <c r="BY27" s="3"/>
    </row>
    <row r="28" spans="1:78">
      <c r="B28" s="475" t="s">
        <v>569</v>
      </c>
      <c r="C28" s="366" t="s">
        <v>563</v>
      </c>
      <c r="D28" s="79"/>
      <c r="E28" s="2"/>
      <c r="F28" s="2"/>
      <c r="G28" s="2"/>
      <c r="H28" s="2"/>
      <c r="I28" s="2"/>
      <c r="J28" s="4"/>
      <c r="K28" s="4"/>
      <c r="L28" s="4"/>
      <c r="M28" s="4"/>
      <c r="N28" s="4"/>
      <c r="O28" s="4"/>
      <c r="P28" s="4"/>
      <c r="Q28" s="4"/>
      <c r="R28" s="4"/>
      <c r="S28" s="4" t="s">
        <v>435</v>
      </c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2"/>
      <c r="AF28" s="2"/>
      <c r="AG28" s="2"/>
      <c r="AH28" s="2"/>
      <c r="AI28" s="2"/>
      <c r="AJ28" s="2"/>
      <c r="AK28" s="2"/>
      <c r="AL28" s="2"/>
      <c r="AM28" s="2"/>
      <c r="AN28" s="84"/>
      <c r="AO28" s="84"/>
      <c r="AP28" s="108" t="s">
        <v>496</v>
      </c>
      <c r="AQ28" s="108"/>
      <c r="AR28" s="84"/>
      <c r="AS28" s="349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164" t="s">
        <v>250</v>
      </c>
      <c r="BE28" s="2"/>
      <c r="BF28" s="2"/>
      <c r="BG28" s="2"/>
      <c r="BH28" s="2"/>
      <c r="BI28" s="2"/>
      <c r="BJ28" s="2"/>
      <c r="BK28" s="2"/>
      <c r="BL28" s="2"/>
      <c r="BM28" s="349"/>
      <c r="BN28" s="84"/>
      <c r="BO28" s="161" t="s">
        <v>453</v>
      </c>
      <c r="BP28" s="2"/>
      <c r="BQ28" s="2"/>
      <c r="BR28" s="2"/>
      <c r="BS28" s="2"/>
      <c r="BT28" s="2"/>
      <c r="BU28" s="2"/>
      <c r="BV28" s="2"/>
      <c r="BW28" s="2"/>
      <c r="BX28" s="3"/>
      <c r="BY28" s="3"/>
    </row>
    <row r="29" spans="1:78">
      <c r="B29" s="476" t="s">
        <v>570</v>
      </c>
      <c r="C29" s="366"/>
      <c r="D29" s="79"/>
      <c r="E29" s="2"/>
      <c r="F29" s="2"/>
      <c r="G29" s="2"/>
      <c r="H29" s="2"/>
      <c r="I29" s="2"/>
      <c r="J29" s="4"/>
      <c r="K29" s="4"/>
      <c r="L29" s="4"/>
      <c r="M29" s="4"/>
      <c r="N29" s="4"/>
      <c r="O29" s="4"/>
      <c r="P29" s="4"/>
      <c r="Q29" s="4"/>
      <c r="R29" s="4"/>
      <c r="S29" s="4"/>
      <c r="T29" s="307" t="s">
        <v>436</v>
      </c>
      <c r="U29" s="161"/>
      <c r="V29" s="4"/>
      <c r="W29" s="4"/>
      <c r="X29" s="4"/>
      <c r="Y29" s="4"/>
      <c r="Z29" s="4"/>
      <c r="AA29" s="4"/>
      <c r="AB29" s="4"/>
      <c r="AC29" s="4"/>
      <c r="AD29" s="4"/>
      <c r="AE29" s="2"/>
      <c r="AF29" s="2"/>
      <c r="AG29" s="2"/>
      <c r="AH29" s="2"/>
      <c r="AI29" s="2"/>
      <c r="AJ29" s="2"/>
      <c r="AK29" s="2"/>
      <c r="AL29" s="2"/>
      <c r="AM29" s="84"/>
      <c r="AN29" s="84"/>
      <c r="AO29" s="84"/>
      <c r="AP29" s="2"/>
      <c r="AQ29" s="108" t="s">
        <v>492</v>
      </c>
      <c r="AR29" s="108"/>
      <c r="AS29" s="349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165" t="s">
        <v>251</v>
      </c>
      <c r="BE29" s="2"/>
      <c r="BF29" s="2"/>
      <c r="BG29" s="2"/>
      <c r="BH29" s="2"/>
      <c r="BI29" s="2"/>
      <c r="BJ29" s="2"/>
      <c r="BK29" s="2"/>
      <c r="BL29" s="84"/>
      <c r="BM29" s="349"/>
      <c r="BN29" s="84"/>
      <c r="BO29" s="84"/>
      <c r="BP29" s="141" t="s">
        <v>501</v>
      </c>
      <c r="BQ29" s="84"/>
      <c r="BR29" s="84"/>
      <c r="BS29" s="84"/>
      <c r="BT29" s="84"/>
      <c r="BU29" s="84"/>
      <c r="BV29" s="84"/>
      <c r="BW29" s="84"/>
      <c r="BX29" s="84"/>
      <c r="BY29" s="3"/>
    </row>
    <row r="30" spans="1:78">
      <c r="B30" s="476" t="s">
        <v>571</v>
      </c>
      <c r="C30" s="410"/>
      <c r="D30" s="79"/>
      <c r="E30" s="84"/>
      <c r="F30" s="84"/>
      <c r="G30" s="84"/>
      <c r="H30" s="84"/>
      <c r="I30" s="84"/>
      <c r="J30" s="84"/>
      <c r="K30" s="84"/>
      <c r="L30" s="84"/>
      <c r="M30" s="84"/>
      <c r="N30" s="4"/>
      <c r="O30" s="4"/>
      <c r="P30" s="4"/>
      <c r="Q30" s="4"/>
      <c r="R30" s="4"/>
      <c r="S30" s="4"/>
      <c r="T30" s="4"/>
      <c r="U30" s="141" t="s">
        <v>463</v>
      </c>
      <c r="V30" s="4"/>
      <c r="W30" s="4"/>
      <c r="X30" s="4"/>
      <c r="Y30" s="4"/>
      <c r="Z30" s="4"/>
      <c r="AA30" s="4"/>
      <c r="AB30" s="4"/>
      <c r="AC30" s="4"/>
      <c r="AD30" s="4"/>
      <c r="AE30" s="2"/>
      <c r="AF30" s="2"/>
      <c r="AG30" s="2"/>
      <c r="AH30" s="2"/>
      <c r="AI30" s="84"/>
      <c r="AJ30" s="84"/>
      <c r="AK30" s="84"/>
      <c r="AL30" s="84"/>
      <c r="AM30" s="84"/>
      <c r="AN30" s="84"/>
      <c r="AO30" s="84"/>
      <c r="AP30" s="2"/>
      <c r="AQ30" s="2"/>
      <c r="AR30" s="147" t="s">
        <v>493</v>
      </c>
      <c r="AS30" s="2"/>
      <c r="AT30" s="2"/>
      <c r="AU30" s="2"/>
      <c r="AV30" s="84"/>
      <c r="AW30" s="84"/>
      <c r="AX30" s="84"/>
      <c r="AY30" s="84"/>
      <c r="AZ30" s="84"/>
      <c r="BA30" s="84"/>
      <c r="BB30" s="84"/>
      <c r="BC30" s="84"/>
      <c r="BD30" s="164" t="s">
        <v>252</v>
      </c>
      <c r="BE30" s="84"/>
      <c r="BF30" s="84"/>
      <c r="BG30" s="84"/>
      <c r="BH30" s="84"/>
      <c r="BI30" s="84"/>
      <c r="BJ30" s="84"/>
      <c r="BK30" s="84"/>
      <c r="BL30" s="84"/>
      <c r="BM30" s="349"/>
      <c r="BN30" s="84"/>
      <c r="BO30" s="84"/>
      <c r="BP30" s="84"/>
      <c r="BQ30" s="84"/>
      <c r="BR30" s="84"/>
      <c r="BS30" s="84"/>
      <c r="BT30" s="84"/>
      <c r="BU30" s="84"/>
      <c r="BV30" s="84"/>
      <c r="BW30" s="84"/>
      <c r="BX30" s="3"/>
      <c r="BY30" s="3"/>
    </row>
    <row r="31" spans="1:78">
      <c r="B31" s="476" t="s">
        <v>572</v>
      </c>
      <c r="C31" s="7"/>
      <c r="D31" s="79"/>
      <c r="J31" s="84"/>
      <c r="K31" s="84"/>
      <c r="L31" s="84"/>
      <c r="M31" s="84"/>
      <c r="N31" s="84"/>
      <c r="O31" s="84"/>
      <c r="P31" s="84"/>
      <c r="Q31" s="84"/>
      <c r="R31" s="4"/>
      <c r="S31" s="4"/>
      <c r="T31" s="4"/>
      <c r="U31" s="4"/>
      <c r="V31" s="161" t="s">
        <v>470</v>
      </c>
      <c r="W31" s="4"/>
      <c r="X31" s="4"/>
      <c r="Y31" s="4"/>
      <c r="Z31" s="4"/>
      <c r="AA31" s="4"/>
      <c r="AB31" s="4"/>
      <c r="AC31" s="4"/>
      <c r="AD31" s="4"/>
      <c r="AE31" s="2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349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349"/>
      <c r="BN31" s="84"/>
      <c r="BO31" s="84"/>
      <c r="BP31" s="84"/>
      <c r="BQ31" s="84"/>
      <c r="BR31" s="84"/>
      <c r="BS31" s="84"/>
      <c r="BT31" s="84"/>
      <c r="BU31" s="84"/>
      <c r="BV31" s="84"/>
      <c r="BW31" s="84"/>
      <c r="BX31" s="3"/>
      <c r="BY31" s="3"/>
    </row>
    <row r="32" spans="1:78">
      <c r="B32" s="476" t="s">
        <v>573</v>
      </c>
      <c r="C32" s="7"/>
      <c r="D32" s="79"/>
      <c r="L32" s="84"/>
      <c r="M32" s="84"/>
      <c r="N32" s="84"/>
      <c r="O32" s="84"/>
      <c r="P32" s="84"/>
      <c r="Q32" s="84"/>
      <c r="R32" s="4"/>
      <c r="S32" s="4"/>
      <c r="T32" s="4"/>
      <c r="U32" s="4"/>
      <c r="V32" s="4"/>
      <c r="W32" s="161" t="s">
        <v>419</v>
      </c>
      <c r="X32" s="4"/>
      <c r="Y32" s="4"/>
      <c r="Z32" s="4"/>
      <c r="AA32" s="4"/>
      <c r="AB32" s="4"/>
      <c r="AC32" s="4"/>
      <c r="AD32" s="4"/>
      <c r="AE32" s="2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349"/>
      <c r="AT32" s="84"/>
      <c r="AU32" s="84"/>
      <c r="AV32" s="348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349"/>
      <c r="BN32" s="84"/>
      <c r="BO32" s="84"/>
      <c r="BP32" s="84"/>
      <c r="BQ32" s="84"/>
      <c r="BR32" s="84"/>
      <c r="BS32" s="84"/>
      <c r="BT32" s="84"/>
      <c r="BU32" s="84"/>
      <c r="BV32" s="84"/>
      <c r="BW32" s="84"/>
      <c r="BX32" s="3"/>
      <c r="BY32" s="3"/>
    </row>
    <row r="33" spans="2:77">
      <c r="B33" s="86"/>
      <c r="C33" s="3"/>
      <c r="D33" s="79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4"/>
      <c r="W33" s="4"/>
      <c r="X33" s="4" t="s">
        <v>420</v>
      </c>
      <c r="Y33" s="4"/>
      <c r="Z33" s="4"/>
      <c r="AA33" s="4"/>
      <c r="AB33" s="4"/>
      <c r="AC33" s="4"/>
      <c r="AD33" s="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349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349"/>
      <c r="BN33" s="84"/>
      <c r="BO33" s="84"/>
      <c r="BP33" s="84"/>
      <c r="BQ33" s="84"/>
      <c r="BR33" s="84"/>
      <c r="BS33" s="84"/>
      <c r="BT33" s="84"/>
      <c r="BU33" s="84"/>
      <c r="BV33" s="84"/>
      <c r="BW33" s="84"/>
      <c r="BX33" s="3"/>
      <c r="BY33" s="3"/>
    </row>
    <row r="34" spans="2:77">
      <c r="B34" s="86"/>
      <c r="C34" s="3"/>
      <c r="D34" s="79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4"/>
      <c r="W34" s="4"/>
      <c r="X34" s="4"/>
      <c r="Y34" s="160" t="s">
        <v>421</v>
      </c>
      <c r="Z34" s="4"/>
      <c r="AA34" s="4"/>
      <c r="AB34" s="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349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349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3"/>
      <c r="BY34" s="3"/>
    </row>
    <row r="35" spans="2:77">
      <c r="B35" s="475" t="s">
        <v>574</v>
      </c>
      <c r="C35" s="366" t="s">
        <v>564</v>
      </c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4"/>
      <c r="W35" s="4"/>
      <c r="X35" s="4"/>
      <c r="Y35" s="4"/>
      <c r="Z35" s="161" t="s">
        <v>499</v>
      </c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349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349"/>
      <c r="BN35" s="84"/>
      <c r="BO35" s="84"/>
      <c r="BP35" s="84"/>
      <c r="BQ35" s="84"/>
      <c r="BR35" s="84"/>
      <c r="BS35" s="84"/>
      <c r="BT35" s="84"/>
      <c r="BU35" s="84"/>
      <c r="BV35" s="84"/>
      <c r="BW35" s="84"/>
    </row>
    <row r="36" spans="2:77">
      <c r="B36" s="476" t="s">
        <v>575</v>
      </c>
      <c r="C36" s="366"/>
      <c r="K36" s="3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141" t="s">
        <v>500</v>
      </c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349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349"/>
      <c r="BN36" s="84"/>
      <c r="BO36" s="84"/>
      <c r="BP36" s="84"/>
      <c r="BQ36" s="84"/>
      <c r="BR36" s="84"/>
      <c r="BS36" s="84"/>
      <c r="BT36" s="84"/>
      <c r="BU36" s="84"/>
      <c r="BV36" s="84"/>
      <c r="BW36" s="84"/>
    </row>
    <row r="37" spans="2:77">
      <c r="K37" s="3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161" t="s">
        <v>422</v>
      </c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349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349"/>
      <c r="BN37" s="84"/>
      <c r="BO37" s="84"/>
      <c r="BP37" s="84"/>
      <c r="BQ37" s="84"/>
      <c r="BR37" s="84"/>
      <c r="BS37" s="84"/>
      <c r="BT37" s="84"/>
      <c r="BU37" s="84"/>
      <c r="BV37" s="84"/>
      <c r="BW37" s="84"/>
    </row>
    <row r="38" spans="2:77">
      <c r="K38" s="3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349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349"/>
      <c r="BN38" s="84"/>
      <c r="BO38" s="84"/>
      <c r="BP38" s="84"/>
      <c r="BQ38" s="84"/>
      <c r="BR38" s="84"/>
      <c r="BS38" s="84"/>
      <c r="BT38" s="84"/>
      <c r="BU38" s="84"/>
      <c r="BV38" s="84"/>
      <c r="BW38" s="84"/>
    </row>
    <row r="39" spans="2:77"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349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349"/>
      <c r="BN39" s="84"/>
      <c r="BO39" s="84"/>
      <c r="BP39" s="84"/>
      <c r="BQ39" s="84"/>
      <c r="BR39" s="84"/>
      <c r="BS39" s="84"/>
      <c r="BT39" s="84"/>
      <c r="BU39" s="84"/>
      <c r="BV39" s="84"/>
      <c r="BW39" s="84"/>
    </row>
    <row r="40" spans="2:77"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349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349"/>
      <c r="BN40" s="84"/>
      <c r="BO40" s="84"/>
      <c r="BP40" s="84"/>
      <c r="BQ40" s="84"/>
      <c r="BR40" s="84"/>
      <c r="BS40" s="84"/>
      <c r="BT40" s="84"/>
      <c r="BU40" s="84"/>
      <c r="BV40" s="84"/>
      <c r="BW40" s="84"/>
    </row>
    <row r="41" spans="2:77"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349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349"/>
      <c r="BN41" s="84"/>
      <c r="BO41" s="84"/>
      <c r="BP41" s="84"/>
      <c r="BQ41" s="84"/>
      <c r="BR41" s="84"/>
      <c r="BS41" s="84"/>
      <c r="BT41" s="84"/>
      <c r="BU41" s="84"/>
      <c r="BV41" s="84"/>
      <c r="BW41" s="84"/>
    </row>
    <row r="42" spans="2:77"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349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349"/>
      <c r="BN42" s="84"/>
      <c r="BO42" s="84"/>
      <c r="BP42" s="84"/>
      <c r="BQ42" s="84"/>
      <c r="BR42" s="84"/>
      <c r="BS42" s="84"/>
      <c r="BT42" s="84"/>
      <c r="BU42" s="84"/>
      <c r="BV42" s="84"/>
      <c r="BW42" s="84"/>
    </row>
    <row r="43" spans="2:77"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349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349"/>
      <c r="BN43" s="84"/>
      <c r="BO43" s="84"/>
      <c r="BP43" s="84"/>
      <c r="BQ43" s="84"/>
      <c r="BR43" s="84"/>
      <c r="BS43" s="84"/>
      <c r="BT43" s="84"/>
      <c r="BU43" s="84"/>
      <c r="BV43" s="84"/>
      <c r="BW43" s="84"/>
    </row>
  </sheetData>
  <mergeCells count="13">
    <mergeCell ref="BX1:BZ1"/>
    <mergeCell ref="A17:B17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23"/>
  <sheetViews>
    <sheetView workbookViewId="0">
      <pane ySplit="2" topLeftCell="A3" activePane="bottomLeft" state="frozen"/>
      <selection pane="bottomLeft" activeCell="Q34" sqref="Q34"/>
    </sheetView>
  </sheetViews>
  <sheetFormatPr defaultRowHeight="11.25"/>
  <cols>
    <col min="1" max="1" width="7.28515625" style="7" bestFit="1" customWidth="1"/>
    <col min="2" max="2" width="56.28515625" style="86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1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817" t="s">
        <v>1</v>
      </c>
      <c r="B1" s="819" t="s">
        <v>0</v>
      </c>
      <c r="C1" s="821" t="s">
        <v>7</v>
      </c>
      <c r="D1" s="812" t="s">
        <v>6</v>
      </c>
      <c r="E1" s="813"/>
      <c r="F1" s="814" t="s">
        <v>5</v>
      </c>
      <c r="G1" s="815"/>
      <c r="H1" s="812" t="s">
        <v>63</v>
      </c>
      <c r="I1" s="813"/>
      <c r="J1" s="809" t="s">
        <v>9</v>
      </c>
      <c r="K1" s="625" t="s">
        <v>428</v>
      </c>
      <c r="L1" s="811"/>
      <c r="M1" s="625" t="s">
        <v>81</v>
      </c>
      <c r="N1" s="626"/>
      <c r="O1" s="626"/>
      <c r="P1" s="626"/>
      <c r="Q1" s="626"/>
      <c r="R1" s="805" t="s">
        <v>83</v>
      </c>
      <c r="S1" s="805"/>
      <c r="T1" s="805"/>
      <c r="U1" s="805"/>
      <c r="V1" s="805"/>
      <c r="W1" s="805"/>
      <c r="X1" s="805"/>
    </row>
    <row r="2" spans="1:24" ht="15.75" customHeight="1" thickBot="1">
      <c r="A2" s="818"/>
      <c r="B2" s="820"/>
      <c r="C2" s="690"/>
      <c r="D2" s="60"/>
      <c r="E2" s="35" t="s">
        <v>9</v>
      </c>
      <c r="F2" s="60"/>
      <c r="G2" s="61" t="s">
        <v>9</v>
      </c>
      <c r="H2" s="60"/>
      <c r="I2" s="35" t="s">
        <v>9</v>
      </c>
      <c r="J2" s="810"/>
      <c r="K2" s="313"/>
      <c r="L2" s="163" t="s">
        <v>9</v>
      </c>
      <c r="M2" s="166" t="s">
        <v>139</v>
      </c>
      <c r="N2" s="166" t="s">
        <v>428</v>
      </c>
      <c r="O2" s="166" t="s">
        <v>365</v>
      </c>
      <c r="P2" s="166" t="s">
        <v>59</v>
      </c>
      <c r="Q2" s="167" t="s">
        <v>138</v>
      </c>
      <c r="R2" s="806" t="s">
        <v>432</v>
      </c>
      <c r="S2" s="807"/>
      <c r="T2" s="807"/>
      <c r="U2" s="807"/>
      <c r="V2" s="807"/>
      <c r="W2" s="808"/>
      <c r="X2" s="168" t="s">
        <v>47</v>
      </c>
    </row>
    <row r="3" spans="1:24" s="5" customFormat="1">
      <c r="A3" s="379" t="str">
        <f>'1-συμβολαια'!A3</f>
        <v>3ο</v>
      </c>
      <c r="B3" s="347" t="str">
        <f>'1-συμβολαια'!C3</f>
        <v>γονική αγροτεμάχιο ;;;??? Ποταμιά '';;;???'' 1.401,50μ2</v>
      </c>
      <c r="C3" s="351">
        <f>'1-συμβολαια'!D3</f>
        <v>1726.65</v>
      </c>
      <c r="D3" s="328"/>
      <c r="E3" s="328"/>
      <c r="F3" s="328"/>
      <c r="G3" s="328"/>
      <c r="H3" s="328"/>
      <c r="I3" s="328"/>
      <c r="J3" s="317">
        <f>'1-συμβολαια'!N3</f>
        <v>52.29</v>
      </c>
      <c r="K3" s="317">
        <f>'2-δικαιώμ'!O3+'5-αντίγρ'!O3</f>
        <v>7.8566699999999994</v>
      </c>
      <c r="L3" s="317">
        <v>7.86</v>
      </c>
      <c r="M3" s="317">
        <f>'1-συμβολαια'!O3</f>
        <v>21.613129999999991</v>
      </c>
      <c r="N3" s="317">
        <f t="shared" ref="N3" si="0">K3-L3</f>
        <v>-3.3300000000009433E-3</v>
      </c>
      <c r="O3" s="317">
        <f>'8-κ-15-17'!AG3</f>
        <v>1.5374999999995254E-3</v>
      </c>
      <c r="P3" s="317">
        <f>'11-χαρτόσ'!L3+'5-αντίγρ'!AM3+'6-μεταγρ'!N3+'6-μεταγρ'!O3+'7-προςΔΟΥ'!K3+'13-ντιΜιΧο'!BY3</f>
        <v>15.84</v>
      </c>
      <c r="Q3" s="317">
        <f>'13-ντιΜιΧο'!BX3</f>
        <v>172.47</v>
      </c>
      <c r="R3" s="268"/>
      <c r="S3" s="261"/>
      <c r="T3" s="261"/>
      <c r="U3" s="261"/>
      <c r="V3" s="261"/>
      <c r="W3" s="261"/>
      <c r="X3" s="264"/>
    </row>
    <row r="4" spans="1:24" s="5" customFormat="1" ht="12" thickBot="1">
      <c r="A4" s="464">
        <f>'1-συμβολαια'!A4</f>
        <v>0</v>
      </c>
      <c r="B4" s="465" t="str">
        <f>'1-συμβολαια'!C4</f>
        <v>χργησικτησία αγροτεμαχίου = 1993 ΑΝΑΔΑΣΜΟΣ</v>
      </c>
      <c r="C4" s="466">
        <f>'1-συμβολαια'!D4</f>
        <v>1111.1099999999999</v>
      </c>
      <c r="D4" s="460"/>
      <c r="E4" s="460"/>
      <c r="F4" s="460"/>
      <c r="G4" s="460"/>
      <c r="H4" s="460"/>
      <c r="I4" s="460"/>
      <c r="J4" s="390">
        <f>'1-συμβολαια'!N4</f>
        <v>0</v>
      </c>
      <c r="K4" s="390">
        <f>'2-δικαιώμ'!O4+'5-αντίγρ'!O4</f>
        <v>3.9062980000000005</v>
      </c>
      <c r="L4" s="390"/>
      <c r="M4" s="390">
        <f>'1-συμβολαια'!O4</f>
        <v>31.707022000000002</v>
      </c>
      <c r="N4" s="390">
        <f t="shared" ref="N4:N16" si="1">K4-L4</f>
        <v>3.9062980000000005</v>
      </c>
      <c r="O4" s="390">
        <f>'8-κ-15-17'!AG4</f>
        <v>8.6111024999999994</v>
      </c>
      <c r="P4" s="390">
        <f>'11-χαρτόσ'!L4+'5-αντίγρ'!AM4+'6-μεταγρ'!N4+'6-μεταγρ'!O4+'7-προςΔΟΥ'!K4+'13-ντιΜιΧο'!BY4</f>
        <v>6.9600000000000009</v>
      </c>
      <c r="Q4" s="390">
        <f>'13-ντιΜιΧο'!BX4</f>
        <v>67.249999999999986</v>
      </c>
      <c r="R4" s="467"/>
      <c r="S4" s="468"/>
      <c r="T4" s="468"/>
      <c r="U4" s="468"/>
      <c r="V4" s="468"/>
      <c r="W4" s="468"/>
      <c r="X4" s="454"/>
    </row>
    <row r="5" spans="1:24" s="5" customFormat="1">
      <c r="A5" s="485" t="str">
        <f>'1-συμβολαια'!A5</f>
        <v>4ο</v>
      </c>
      <c r="B5" s="462" t="str">
        <f>'1-συμβολαια'!C5</f>
        <v xml:space="preserve">γονική </v>
      </c>
      <c r="C5" s="463">
        <f>'1-συμβολαια'!D5</f>
        <v>3821.22</v>
      </c>
      <c r="D5" s="318"/>
      <c r="E5" s="318"/>
      <c r="F5" s="318"/>
      <c r="G5" s="318"/>
      <c r="H5" s="318"/>
      <c r="I5" s="318"/>
      <c r="J5" s="317">
        <f>'1-συμβολαια'!N5</f>
        <v>79.41</v>
      </c>
      <c r="K5" s="317">
        <f>'2-δικαιώμ'!O5+'5-αντίγρ'!O5</f>
        <v>12.337495999999998</v>
      </c>
      <c r="L5" s="317">
        <v>12.34</v>
      </c>
      <c r="M5" s="317">
        <f>'1-συμβολαια'!O5</f>
        <v>24.537143999999998</v>
      </c>
      <c r="N5" s="317">
        <f t="shared" si="1"/>
        <v>-2.5040000000018381E-3</v>
      </c>
      <c r="O5" s="317">
        <f>'8-κ-15-17'!AG5</f>
        <v>4.4550000000000978E-3</v>
      </c>
      <c r="P5" s="317">
        <f>'11-χαρτόσ'!L5+'5-αντίγρ'!AM5+'6-μεταγρ'!N5+'6-μεταγρ'!O5+'7-προςΔΟΥ'!K5+'13-ντιΜιΧο'!BY5</f>
        <v>15.84</v>
      </c>
      <c r="Q5" s="317">
        <f>'13-ντιΜιΧο'!BX5</f>
        <v>187.07999999999996</v>
      </c>
      <c r="R5" s="268"/>
      <c r="S5" s="265"/>
      <c r="T5" s="265"/>
      <c r="U5" s="265"/>
      <c r="V5" s="265"/>
      <c r="W5" s="265"/>
      <c r="X5" s="260"/>
    </row>
    <row r="6" spans="1:24" s="5" customFormat="1">
      <c r="A6" s="486">
        <f>'1-συμβολαια'!A6</f>
        <v>0</v>
      </c>
      <c r="B6" s="347" t="str">
        <f>'1-συμβολαια'!C6</f>
        <v>ΧΡΗΣΙΚΤΗΣΙΑ αγροτεμαχίου ;;;??? = 1993 ΑΝΑΔΑΣΜΟΣ</v>
      </c>
      <c r="C6" s="351">
        <f>'1-συμβολαια'!D6</f>
        <v>555.54999999999995</v>
      </c>
      <c r="D6" s="328"/>
      <c r="E6" s="328"/>
      <c r="F6" s="328"/>
      <c r="G6" s="328"/>
      <c r="H6" s="328"/>
      <c r="I6" s="328"/>
      <c r="J6" s="317">
        <f>'1-συμβολαια'!N6</f>
        <v>0</v>
      </c>
      <c r="K6" s="317">
        <f>'2-δικαιώμ'!O6+'5-αντίγρ'!O6</f>
        <v>2.9062900000000003</v>
      </c>
      <c r="L6" s="317"/>
      <c r="M6" s="317">
        <f>'1-συμβολαια'!O6</f>
        <v>28.970309999999998</v>
      </c>
      <c r="N6" s="317">
        <f t="shared" si="1"/>
        <v>2.9062900000000003</v>
      </c>
      <c r="O6" s="317">
        <f>'8-κ-15-17'!AG6</f>
        <v>4.3055124999999999</v>
      </c>
      <c r="P6" s="317">
        <f>'11-χαρτόσ'!L6+'5-αντίγρ'!AM6+'6-μεταγρ'!N6+'6-μεταγρ'!O6+'7-προςΔΟΥ'!K6+'13-ντιΜιΧο'!BY6</f>
        <v>6.9600000000000009</v>
      </c>
      <c r="Q6" s="317">
        <f>'13-ντιΜιΧο'!BX6</f>
        <v>67.249999999999986</v>
      </c>
      <c r="R6" s="268"/>
      <c r="S6" s="261"/>
      <c r="T6" s="261"/>
      <c r="U6" s="261"/>
      <c r="V6" s="261"/>
      <c r="W6" s="261"/>
      <c r="X6" s="264"/>
    </row>
    <row r="7" spans="1:24" s="5" customFormat="1">
      <c r="A7" s="486">
        <f>'1-συμβολαια'!A7</f>
        <v>0</v>
      </c>
      <c r="B7" s="347" t="str">
        <f>'1-συμβολαια'!C7</f>
        <v>ΧΡΗΣΙΚΤΗΣΙΑ αγροτεμαχίου ;;;??? = 1993 ΑΝΑΔΑΣΜΟΣ</v>
      </c>
      <c r="C7" s="351">
        <f>'1-συμβολαια'!D7</f>
        <v>555.54999999999995</v>
      </c>
      <c r="D7" s="328"/>
      <c r="E7" s="328"/>
      <c r="F7" s="328"/>
      <c r="G7" s="328"/>
      <c r="H7" s="328"/>
      <c r="I7" s="328"/>
      <c r="J7" s="317">
        <f>'1-συμβολαια'!N7</f>
        <v>0</v>
      </c>
      <c r="K7" s="317">
        <f>'2-δικαιώμ'!O7+'5-αντίγρ'!O7</f>
        <v>2.9062900000000003</v>
      </c>
      <c r="L7" s="317"/>
      <c r="M7" s="317">
        <f>'1-συμβολαια'!O7</f>
        <v>28.970309999999998</v>
      </c>
      <c r="N7" s="317">
        <f t="shared" si="1"/>
        <v>2.9062900000000003</v>
      </c>
      <c r="O7" s="317">
        <f>'8-κ-15-17'!AG7</f>
        <v>4.3055124999999999</v>
      </c>
      <c r="P7" s="317">
        <f>'11-χαρτόσ'!L7+'5-αντίγρ'!AM7+'6-μεταγρ'!N7+'6-μεταγρ'!O7+'7-προςΔΟΥ'!K7+'13-ντιΜιΧο'!BY7</f>
        <v>6.9600000000000009</v>
      </c>
      <c r="Q7" s="317">
        <f>'13-ντιΜιΧο'!BX7</f>
        <v>67.249999999999986</v>
      </c>
      <c r="R7" s="268"/>
      <c r="S7" s="261"/>
      <c r="T7" s="261"/>
      <c r="U7" s="261"/>
      <c r="V7" s="261"/>
      <c r="W7" s="261"/>
      <c r="X7" s="264"/>
    </row>
    <row r="8" spans="1:24" s="5" customFormat="1">
      <c r="A8" s="486">
        <f>'1-συμβολαια'!A8</f>
        <v>0</v>
      </c>
      <c r="B8" s="347" t="str">
        <f>'1-συμβολαια'!C8</f>
        <v>ΧΡΗΣΙΚΤΗΣΙΑ αγροτεμαχίου ;;;??? = 1993 ΑΝΑΔΑΣΜΟΣ</v>
      </c>
      <c r="C8" s="351">
        <f>'1-συμβολαια'!D8</f>
        <v>555.54999999999995</v>
      </c>
      <c r="D8" s="328"/>
      <c r="E8" s="328"/>
      <c r="F8" s="328"/>
      <c r="G8" s="328"/>
      <c r="H8" s="328"/>
      <c r="I8" s="328"/>
      <c r="J8" s="317">
        <f>'1-συμβολαια'!N8</f>
        <v>0</v>
      </c>
      <c r="K8" s="317">
        <f>'2-δικαιώμ'!O8+'5-αντίγρ'!O8</f>
        <v>2.9062900000000003</v>
      </c>
      <c r="L8" s="317"/>
      <c r="M8" s="317">
        <f>'1-συμβολαια'!O8</f>
        <v>28.970309999999998</v>
      </c>
      <c r="N8" s="317">
        <f t="shared" ref="N8" si="2">K8-L8</f>
        <v>2.9062900000000003</v>
      </c>
      <c r="O8" s="317">
        <f>'8-κ-15-17'!AG8</f>
        <v>4.3055124999999999</v>
      </c>
      <c r="P8" s="317">
        <f>'11-χαρτόσ'!L8+'5-αντίγρ'!AM8+'6-μεταγρ'!N8+'6-μεταγρ'!O8+'7-προςΔΟΥ'!K8+'13-ντιΜιΧο'!BY8</f>
        <v>6.9600000000000009</v>
      </c>
      <c r="Q8" s="317">
        <f>'13-ντιΜιΧο'!BX8</f>
        <v>67.249999999999986</v>
      </c>
      <c r="R8" s="268"/>
      <c r="S8" s="261"/>
      <c r="T8" s="261"/>
      <c r="U8" s="261"/>
      <c r="V8" s="261"/>
      <c r="W8" s="261"/>
      <c r="X8" s="264"/>
    </row>
    <row r="9" spans="1:24" s="5" customFormat="1" ht="12" thickBot="1">
      <c r="A9" s="487">
        <f>'1-συμβολαια'!A9</f>
        <v>0</v>
      </c>
      <c r="B9" s="465" t="str">
        <f>'1-συμβολαια'!C9</f>
        <v>χρησικτησία κήπος = 19?? πατρός ΔΩΡΕΑ άτυπη</v>
      </c>
      <c r="C9" s="466">
        <f>'1-συμβολαια'!D9</f>
        <v>777.77</v>
      </c>
      <c r="D9" s="460"/>
      <c r="E9" s="460"/>
      <c r="F9" s="460"/>
      <c r="G9" s="460"/>
      <c r="H9" s="460"/>
      <c r="I9" s="460"/>
      <c r="J9" s="390">
        <f>'1-συμβολαια'!N9</f>
        <v>0</v>
      </c>
      <c r="K9" s="390">
        <f>'2-δικαιώμ'!O9+'5-αντίγρ'!O9</f>
        <v>3.3062859999999996</v>
      </c>
      <c r="L9" s="390"/>
      <c r="M9" s="390">
        <f>'1-συμβολαια'!O9</f>
        <v>31.236953999999997</v>
      </c>
      <c r="N9" s="390">
        <f t="shared" si="1"/>
        <v>3.3062859999999996</v>
      </c>
      <c r="O9" s="390">
        <f>'8-κ-15-17'!AG9</f>
        <v>6.0277175000000005</v>
      </c>
      <c r="P9" s="390">
        <f>'11-χαρτόσ'!L9+'5-αντίγρ'!AM9+'6-μεταγρ'!N9+'6-μεταγρ'!O9+'7-προςΔΟΥ'!K9+'13-ντιΜιΧο'!BY9</f>
        <v>6.9600000000000009</v>
      </c>
      <c r="Q9" s="390">
        <f>'13-ντιΜιΧο'!BX9</f>
        <v>67.249999999999986</v>
      </c>
      <c r="R9" s="467"/>
      <c r="S9" s="468"/>
      <c r="T9" s="468"/>
      <c r="U9" s="468"/>
      <c r="V9" s="468"/>
      <c r="W9" s="468"/>
      <c r="X9" s="454"/>
    </row>
    <row r="10" spans="1:24" s="5" customFormat="1">
      <c r="A10" s="489" t="str">
        <f>'1-συμβολαια'!A10</f>
        <v>5ο</v>
      </c>
      <c r="B10" s="462" t="str">
        <f>'1-συμβολαια'!C10</f>
        <v>γονική</v>
      </c>
      <c r="C10" s="463">
        <f>'1-συμβολαια'!D10</f>
        <v>2333.21</v>
      </c>
      <c r="D10" s="318"/>
      <c r="E10" s="318"/>
      <c r="F10" s="318"/>
      <c r="G10" s="318"/>
      <c r="H10" s="318"/>
      <c r="I10" s="318"/>
      <c r="J10" s="317">
        <f>'1-συμβολαια'!N10</f>
        <v>67.990000000000009</v>
      </c>
      <c r="K10" s="317">
        <f>'2-δικαιώμ'!O10+'5-αντίγρ'!O10</f>
        <v>8.2378780000000003</v>
      </c>
      <c r="L10" s="317">
        <v>8.24</v>
      </c>
      <c r="M10" s="317">
        <f>'1-συμβολαια'!O10</f>
        <v>0.19064199999998266</v>
      </c>
      <c r="N10" s="317">
        <f t="shared" si="1"/>
        <v>-2.1219999999999573E-3</v>
      </c>
      <c r="O10" s="317">
        <f>'8-κ-15-17'!AG10</f>
        <v>2.3775000000050284E-3</v>
      </c>
      <c r="P10" s="317">
        <f>'11-χαρτόσ'!L10+'5-αντίγρ'!AM10+'6-μεταγρ'!N10+'6-μεταγρ'!O10+'7-προςΔΟΥ'!K10+'13-ντιΜιΧο'!BY10</f>
        <v>18.689999999999998</v>
      </c>
      <c r="Q10" s="317">
        <f>'13-ντιΜιΧο'!BX10</f>
        <v>150.36999999999998</v>
      </c>
      <c r="R10" s="268"/>
      <c r="S10" s="265"/>
      <c r="T10" s="265"/>
      <c r="U10" s="265"/>
      <c r="V10" s="265"/>
      <c r="W10" s="265"/>
      <c r="X10" s="260"/>
    </row>
    <row r="11" spans="1:24" s="5" customFormat="1">
      <c r="A11" s="379">
        <f>'1-συμβολαια'!A11</f>
        <v>0</v>
      </c>
      <c r="B11" s="347" t="str">
        <f>'1-συμβολαια'!C11</f>
        <v>ΧΡΗΣΙΚΤΗΣΙΑ αγροτεμαχίου ;;;??? = 1993 ΑΝΑΔΑΣΜΟΣ</v>
      </c>
      <c r="C11" s="351">
        <f>'1-συμβολαια'!D11</f>
        <v>1111.1099999999999</v>
      </c>
      <c r="D11" s="328"/>
      <c r="E11" s="328"/>
      <c r="F11" s="328"/>
      <c r="G11" s="328"/>
      <c r="H11" s="328"/>
      <c r="I11" s="328"/>
      <c r="J11" s="317">
        <f>'1-συμβολαια'!N11</f>
        <v>0</v>
      </c>
      <c r="K11" s="317">
        <f>'2-δικαιώμ'!O11+'5-αντίγρ'!O11</f>
        <v>3.9062980000000005</v>
      </c>
      <c r="L11" s="317"/>
      <c r="M11" s="317">
        <f>'1-συμβολαια'!O11</f>
        <v>28.777021999999999</v>
      </c>
      <c r="N11" s="317">
        <f t="shared" si="1"/>
        <v>3.9062980000000005</v>
      </c>
      <c r="O11" s="317">
        <f>'8-κ-15-17'!AG11</f>
        <v>8.6111024999999994</v>
      </c>
      <c r="P11" s="317">
        <f>'11-χαρτόσ'!L11+'5-αντίγρ'!AM11+'6-μεταγρ'!N11+'6-μεταγρ'!O11+'7-προςΔΟΥ'!K11+'13-ντιΜιΧο'!BY11</f>
        <v>6.9600000000000009</v>
      </c>
      <c r="Q11" s="317">
        <f>'13-ντιΜιΧο'!BX11</f>
        <v>67.249999999999986</v>
      </c>
      <c r="R11" s="268"/>
      <c r="S11" s="261"/>
      <c r="T11" s="261"/>
      <c r="U11" s="261"/>
      <c r="V11" s="261"/>
      <c r="W11" s="261"/>
      <c r="X11" s="264"/>
    </row>
    <row r="12" spans="1:24" s="5" customFormat="1" ht="12" thickBot="1">
      <c r="A12" s="464">
        <f>'1-συμβολαια'!A12</f>
        <v>0</v>
      </c>
      <c r="B12" s="465" t="str">
        <f>'1-συμβολαια'!C12</f>
        <v>ΧΡΗΣΙΚΤΗΣΙΑ κήπου = 1956 πατρός ΔΩΡΕΑ άτυπη</v>
      </c>
      <c r="C12" s="466">
        <f>'1-συμβολαια'!D12</f>
        <v>777.77</v>
      </c>
      <c r="D12" s="460"/>
      <c r="E12" s="460"/>
      <c r="F12" s="460"/>
      <c r="G12" s="460"/>
      <c r="H12" s="460"/>
      <c r="I12" s="460"/>
      <c r="J12" s="390">
        <f>'1-συμβολαια'!N12</f>
        <v>0</v>
      </c>
      <c r="K12" s="390">
        <f>'2-δικαιώμ'!O12+'5-αντίγρ'!O12</f>
        <v>3.3062859999999996</v>
      </c>
      <c r="L12" s="390"/>
      <c r="M12" s="390">
        <f>'1-συμβολαια'!O12</f>
        <v>25.376953999999998</v>
      </c>
      <c r="N12" s="390">
        <f t="shared" si="1"/>
        <v>3.3062859999999996</v>
      </c>
      <c r="O12" s="390">
        <f>'8-κ-15-17'!AG12</f>
        <v>6.0277175000000005</v>
      </c>
      <c r="P12" s="390">
        <f>'11-χαρτόσ'!L12+'5-αντίγρ'!AM12+'6-μεταγρ'!N12+'6-μεταγρ'!O12+'7-προςΔΟΥ'!K12+'13-ντιΜιΧο'!BY12</f>
        <v>6.9600000000000009</v>
      </c>
      <c r="Q12" s="390">
        <f>'13-ντιΜιΧο'!BX12</f>
        <v>67.249999999999986</v>
      </c>
      <c r="R12" s="467"/>
      <c r="S12" s="468"/>
      <c r="T12" s="468"/>
      <c r="U12" s="468"/>
      <c r="V12" s="468"/>
      <c r="W12" s="468"/>
      <c r="X12" s="454"/>
    </row>
    <row r="13" spans="1:24" s="5" customFormat="1">
      <c r="A13" s="485" t="str">
        <f>'1-συμβολαια'!A13</f>
        <v>6ο</v>
      </c>
      <c r="B13" s="462" t="str">
        <f>'1-συμβολαια'!C13</f>
        <v>γονική {αγροτεμάχιο 177 Ποταμιά ''βαινάρ'' 1.495,60μ2</v>
      </c>
      <c r="C13" s="463">
        <f>'1-συμβολαια'!D13</f>
        <v>1893.21</v>
      </c>
      <c r="D13" s="318"/>
      <c r="E13" s="318"/>
      <c r="F13" s="318"/>
      <c r="G13" s="318"/>
      <c r="H13" s="318"/>
      <c r="I13" s="318"/>
      <c r="J13" s="317">
        <f>'1-συμβολαια'!N13</f>
        <v>54</v>
      </c>
      <c r="K13" s="317">
        <f>'2-δικαιώμ'!O13+'5-αντίγρ'!O13</f>
        <v>8.1564779999999999</v>
      </c>
      <c r="L13" s="317">
        <v>8.16</v>
      </c>
      <c r="M13" s="317">
        <f>'1-συμβολαια'!O13</f>
        <v>15.142041999999989</v>
      </c>
      <c r="N13" s="317">
        <f t="shared" si="1"/>
        <v>-3.5220000000002472E-3</v>
      </c>
      <c r="O13" s="317">
        <f>'8-κ-15-17'!AG13</f>
        <v>2.3775000000014757E-3</v>
      </c>
      <c r="P13" s="317">
        <f>'11-χαρτόσ'!L13+'5-αντίγρ'!AM13+'6-μεταγρ'!N13+'6-μεταγρ'!O13+'7-προςΔΟΥ'!K13+'13-ντιΜιΧο'!BY13</f>
        <v>15.84</v>
      </c>
      <c r="Q13" s="317">
        <f>'13-ντιΜιΧο'!BX13</f>
        <v>137.53399999999999</v>
      </c>
      <c r="R13" s="268"/>
      <c r="S13" s="265"/>
      <c r="T13" s="265"/>
      <c r="U13" s="265"/>
      <c r="V13" s="265"/>
      <c r="W13" s="265"/>
      <c r="X13" s="260"/>
    </row>
    <row r="14" spans="1:24" s="5" customFormat="1" ht="12" thickBot="1">
      <c r="A14" s="487">
        <f>'1-συμβολαια'!A14</f>
        <v>0</v>
      </c>
      <c r="B14" s="465" t="str">
        <f>'1-συμβολαια'!C14</f>
        <v>ΧΡΗΣΙΚΤΗΣΙΑ αγροτεμαχίου ;;;??? = 1993 ΑΝΑΔΑΣΜΟΣ</v>
      </c>
      <c r="C14" s="466">
        <f>'1-συμβολαια'!D14</f>
        <v>1111.1099999999999</v>
      </c>
      <c r="D14" s="460"/>
      <c r="E14" s="460"/>
      <c r="F14" s="460"/>
      <c r="G14" s="460"/>
      <c r="H14" s="460"/>
      <c r="I14" s="460"/>
      <c r="J14" s="390">
        <f>'1-συμβολαια'!N14</f>
        <v>0</v>
      </c>
      <c r="K14" s="390">
        <f>'2-δικαιώμ'!O14+'5-αντίγρ'!O14</f>
        <v>3.9062980000000005</v>
      </c>
      <c r="L14" s="390"/>
      <c r="M14" s="390">
        <f>'1-συμβολαια'!O14</f>
        <v>31.707022000000002</v>
      </c>
      <c r="N14" s="390">
        <f t="shared" si="1"/>
        <v>3.9062980000000005</v>
      </c>
      <c r="O14" s="390">
        <f>'8-κ-15-17'!AG14</f>
        <v>8.6111024999999994</v>
      </c>
      <c r="P14" s="390">
        <f>'11-χαρτόσ'!L14+'5-αντίγρ'!AM14+'6-μεταγρ'!N14+'6-μεταγρ'!O14+'7-προςΔΟΥ'!K14+'13-ντιΜιΧο'!BY14</f>
        <v>6.9600000000000009</v>
      </c>
      <c r="Q14" s="390">
        <f>'13-ντιΜιΧο'!BX14</f>
        <v>67.249999999999986</v>
      </c>
      <c r="R14" s="467"/>
      <c r="S14" s="468"/>
      <c r="T14" s="468"/>
      <c r="U14" s="468"/>
      <c r="V14" s="468"/>
      <c r="W14" s="468"/>
      <c r="X14" s="454"/>
    </row>
    <row r="15" spans="1:24" s="5" customFormat="1">
      <c r="A15" s="489" t="str">
        <f>'1-συμβολαια'!A15</f>
        <v>7ο</v>
      </c>
      <c r="B15" s="462" t="str">
        <f>'1-συμβολαια'!C15</f>
        <v>αγοραπωλησία {αγροτεμάχιο 177 Ποταμιά ''βαινάρ'' 41,40μ2} τίμημα = Δ.Ο.Υ. =</v>
      </c>
      <c r="C15" s="463">
        <f>'1-συμβολαια'!D15</f>
        <v>45.9</v>
      </c>
      <c r="D15" s="318"/>
      <c r="E15" s="318"/>
      <c r="F15" s="318"/>
      <c r="G15" s="318"/>
      <c r="H15" s="318"/>
      <c r="I15" s="318"/>
      <c r="J15" s="317">
        <f>'1-συμβολαια'!N15</f>
        <v>40.21</v>
      </c>
      <c r="K15" s="317">
        <f>'2-δικαιώμ'!O15+'5-αντίγρ'!O15</f>
        <v>4.8313200000000007</v>
      </c>
      <c r="L15" s="317">
        <v>4.83</v>
      </c>
      <c r="M15" s="317">
        <f>'1-συμβολαια'!O15</f>
        <v>10.089480000000002</v>
      </c>
      <c r="N15" s="317">
        <f t="shared" si="1"/>
        <v>1.320000000000654E-3</v>
      </c>
      <c r="O15" s="317">
        <f>'8-κ-15-17'!AG15</f>
        <v>0</v>
      </c>
      <c r="P15" s="317">
        <f>'11-χαρτόσ'!L15+'5-αντίγρ'!AM15+'6-μεταγρ'!N15+'6-μεταγρ'!O15+'7-προςΔΟΥ'!K15+'13-ντιΜιΧο'!BY15</f>
        <v>15.84</v>
      </c>
      <c r="Q15" s="317">
        <f>'13-ντιΜιΧο'!BX15</f>
        <v>137.44999999999999</v>
      </c>
      <c r="R15" s="268"/>
      <c r="S15" s="265"/>
      <c r="T15" s="265"/>
      <c r="U15" s="265"/>
      <c r="V15" s="265"/>
      <c r="W15" s="265"/>
      <c r="X15" s="260"/>
    </row>
    <row r="16" spans="1:24" s="5" customFormat="1" ht="12" thickBot="1">
      <c r="A16" s="464">
        <f>'1-συμβολαια'!A16</f>
        <v>0</v>
      </c>
      <c r="B16" s="465" t="str">
        <f>'1-συμβολαια'!C16</f>
        <v>ΧΡΗΣΙΚΤΗΣΙΑ αγροτεμαχίου ;;;??? = 1993 ΑΝΑΔΑΣΜΟΣ</v>
      </c>
      <c r="C16" s="466">
        <f>'1-συμβολαια'!D16</f>
        <v>5.55</v>
      </c>
      <c r="D16" s="460"/>
      <c r="E16" s="460"/>
      <c r="F16" s="460"/>
      <c r="G16" s="460"/>
      <c r="H16" s="460"/>
      <c r="I16" s="460"/>
      <c r="J16" s="390">
        <f>'1-συμβολαια'!N16</f>
        <v>0</v>
      </c>
      <c r="K16" s="390">
        <f>'2-δικαιώμ'!O16+'5-αντίγρ'!O16</f>
        <v>1.9162900000000003</v>
      </c>
      <c r="L16" s="390"/>
      <c r="M16" s="390">
        <f>'1-συμβολαια'!O16</f>
        <v>20.430309999999999</v>
      </c>
      <c r="N16" s="390">
        <f t="shared" si="1"/>
        <v>1.9162900000000003</v>
      </c>
      <c r="O16" s="390">
        <f>'8-κ-15-17'!AG16</f>
        <v>4.3012500000000002E-2</v>
      </c>
      <c r="P16" s="390">
        <f>'11-χαρτόσ'!L16+'5-αντίγρ'!AM16+'6-μεταγρ'!N16+'6-μεταγρ'!O16+'7-προςΔΟΥ'!K16+'13-ντιΜιΧο'!BY16</f>
        <v>6.9600000000000009</v>
      </c>
      <c r="Q16" s="390">
        <f>'13-ντιΜιΧο'!BX16</f>
        <v>67.249999999999986</v>
      </c>
      <c r="R16" s="467"/>
      <c r="S16" s="468"/>
      <c r="T16" s="468"/>
      <c r="U16" s="468"/>
      <c r="V16" s="468"/>
      <c r="W16" s="468"/>
      <c r="X16" s="454"/>
    </row>
    <row r="17" spans="1:28">
      <c r="A17" s="816" t="s">
        <v>56</v>
      </c>
      <c r="B17" s="816"/>
      <c r="C17" s="816"/>
      <c r="D17" s="510">
        <f t="shared" ref="D17:X17" si="3">SUM(D3:D16)</f>
        <v>0</v>
      </c>
      <c r="E17" s="510">
        <f t="shared" si="3"/>
        <v>0</v>
      </c>
      <c r="F17" s="510">
        <f t="shared" si="3"/>
        <v>0</v>
      </c>
      <c r="G17" s="510">
        <f t="shared" si="3"/>
        <v>0</v>
      </c>
      <c r="H17" s="510">
        <f t="shared" si="3"/>
        <v>0</v>
      </c>
      <c r="I17" s="510">
        <f t="shared" si="3"/>
        <v>0</v>
      </c>
      <c r="J17" s="510">
        <f t="shared" si="3"/>
        <v>293.89999999999998</v>
      </c>
      <c r="K17" s="510">
        <f t="shared" si="3"/>
        <v>70.386468000000008</v>
      </c>
      <c r="L17" s="510">
        <f t="shared" si="3"/>
        <v>41.429999999999993</v>
      </c>
      <c r="M17" s="510">
        <f t="shared" si="3"/>
        <v>327.71865199999996</v>
      </c>
      <c r="N17" s="510">
        <f t="shared" si="3"/>
        <v>28.956467999999997</v>
      </c>
      <c r="O17" s="510">
        <f t="shared" si="3"/>
        <v>50.859040000000007</v>
      </c>
      <c r="P17" s="510">
        <f t="shared" si="3"/>
        <v>144.69000000000003</v>
      </c>
      <c r="Q17" s="510">
        <f t="shared" si="3"/>
        <v>1390.154</v>
      </c>
      <c r="R17" s="511">
        <f t="shared" si="3"/>
        <v>0</v>
      </c>
      <c r="S17" s="511">
        <f t="shared" si="3"/>
        <v>0</v>
      </c>
      <c r="T17" s="511">
        <f t="shared" si="3"/>
        <v>0</v>
      </c>
      <c r="U17" s="511">
        <f t="shared" si="3"/>
        <v>0</v>
      </c>
      <c r="V17" s="511">
        <f t="shared" si="3"/>
        <v>0</v>
      </c>
      <c r="W17" s="511">
        <f t="shared" si="3"/>
        <v>0</v>
      </c>
      <c r="X17" s="512">
        <f t="shared" si="3"/>
        <v>0</v>
      </c>
    </row>
    <row r="19" spans="1:28" ht="15.75" customHeight="1">
      <c r="L19" s="62"/>
      <c r="R19" s="2"/>
      <c r="S19" s="2"/>
      <c r="T19" s="2"/>
      <c r="U19" s="2"/>
      <c r="V19" s="2"/>
    </row>
    <row r="20" spans="1:28">
      <c r="S20" s="81"/>
      <c r="T20" s="81"/>
      <c r="U20" s="81"/>
      <c r="V20" s="81"/>
      <c r="W20" s="81"/>
      <c r="X20" s="81"/>
      <c r="Y20" s="81"/>
      <c r="Z20" s="81"/>
      <c r="AA20" s="81"/>
      <c r="AB20" s="81"/>
    </row>
    <row r="21" spans="1:28">
      <c r="S21" s="81"/>
      <c r="T21" s="81"/>
      <c r="U21" s="81"/>
      <c r="V21" s="81"/>
      <c r="W21" s="81"/>
      <c r="X21" s="81"/>
      <c r="Y21" s="81"/>
      <c r="Z21" s="81"/>
      <c r="AA21" s="81"/>
      <c r="AB21" s="81"/>
    </row>
    <row r="22" spans="1:28" s="5" customFormat="1">
      <c r="A22" s="56"/>
      <c r="B22" s="105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</row>
    <row r="23" spans="1:28">
      <c r="K23" s="4"/>
    </row>
  </sheetData>
  <mergeCells count="12">
    <mergeCell ref="D1:E1"/>
    <mergeCell ref="F1:G1"/>
    <mergeCell ref="H1:I1"/>
    <mergeCell ref="A17:C17"/>
    <mergeCell ref="A1:A2"/>
    <mergeCell ref="B1:B2"/>
    <mergeCell ref="C1:C2"/>
    <mergeCell ref="R1:X1"/>
    <mergeCell ref="R2:W2"/>
    <mergeCell ref="M1:Q1"/>
    <mergeCell ref="J1:J2"/>
    <mergeCell ref="K1:L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1"/>
  <sheetViews>
    <sheetView workbookViewId="0">
      <pane ySplit="2" topLeftCell="A3" activePane="bottomLeft" state="frozen"/>
      <selection pane="bottomLeft" activeCell="D31" sqref="D3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24" t="s">
        <v>75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</row>
    <row r="2" spans="1:17" s="8" customFormat="1" ht="23.25" customHeight="1" thickBot="1">
      <c r="A2" s="236" t="s">
        <v>19</v>
      </c>
      <c r="B2" s="825" t="s">
        <v>29</v>
      </c>
      <c r="C2" s="826"/>
      <c r="D2" s="827"/>
      <c r="E2" s="828" t="s">
        <v>83</v>
      </c>
      <c r="F2" s="829"/>
      <c r="G2" s="829"/>
      <c r="H2" s="830"/>
      <c r="I2" s="831" t="s">
        <v>83</v>
      </c>
      <c r="J2" s="832"/>
      <c r="K2" s="832"/>
      <c r="L2" s="833"/>
      <c r="M2" s="237" t="s">
        <v>38</v>
      </c>
      <c r="N2" s="237" t="s">
        <v>39</v>
      </c>
      <c r="O2" s="237" t="s">
        <v>40</v>
      </c>
      <c r="P2" s="237" t="s">
        <v>41</v>
      </c>
      <c r="Q2" s="237" t="s">
        <v>42</v>
      </c>
    </row>
    <row r="3" spans="1:17" s="16" customFormat="1">
      <c r="A3" s="28" t="str">
        <f>'1-συμβολαια'!A3</f>
        <v>3ο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</row>
    <row r="4" spans="1:17" s="16" customFormat="1">
      <c r="A4" s="28">
        <f>'1-συμβολαια'!A4</f>
        <v>0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</row>
    <row r="5" spans="1:17" s="16" customFormat="1">
      <c r="A5" s="28" t="str">
        <f>'1-συμβολαια'!A5</f>
        <v>4ο</v>
      </c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</row>
    <row r="6" spans="1:17" s="16" customFormat="1">
      <c r="A6" s="28">
        <f>'1-συμβολαια'!A6</f>
        <v>0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</row>
    <row r="7" spans="1:17" s="16" customFormat="1">
      <c r="A7" s="28">
        <f>'1-συμβολαια'!A7</f>
        <v>0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</row>
    <row r="8" spans="1:17" s="16" customFormat="1">
      <c r="A8" s="28">
        <f>'1-συμβολαια'!A8</f>
        <v>0</v>
      </c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</row>
    <row r="9" spans="1:17" s="16" customFormat="1">
      <c r="A9" s="28">
        <f>'1-συμβολαια'!A9</f>
        <v>0</v>
      </c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</row>
    <row r="10" spans="1:17" s="16" customFormat="1">
      <c r="A10" s="28" t="str">
        <f>'1-συμβολαια'!A10</f>
        <v>5ο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</row>
    <row r="11" spans="1:17" s="16" customFormat="1">
      <c r="A11" s="28">
        <f>'1-συμβολαια'!A11</f>
        <v>0</v>
      </c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s="16" customFormat="1">
      <c r="A12" s="28">
        <f>'1-συμβολαια'!A12</f>
        <v>0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</row>
    <row r="13" spans="1:17" s="16" customFormat="1">
      <c r="A13" s="28" t="str">
        <f>'1-συμβολαια'!A13</f>
        <v>6ο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</row>
    <row r="14" spans="1:17" s="16" customFormat="1">
      <c r="A14" s="28">
        <f>'1-συμβολαια'!A14</f>
        <v>0</v>
      </c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</row>
    <row r="15" spans="1:17" s="16" customFormat="1">
      <c r="A15" s="28" t="str">
        <f>'1-συμβολαια'!A15</f>
        <v>7ο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s="16" customFormat="1">
      <c r="A16" s="28">
        <f>'1-συμβολαια'!A16</f>
        <v>0</v>
      </c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</row>
    <row r="18" spans="1:23" ht="15.75" customHeight="1">
      <c r="B18" s="822" t="s">
        <v>103</v>
      </c>
      <c r="C18" s="822"/>
      <c r="D18" s="822"/>
      <c r="E18" s="822"/>
      <c r="F18" s="822"/>
      <c r="G18" s="822"/>
      <c r="H18" s="822"/>
      <c r="I18" s="822"/>
      <c r="J18" s="822"/>
      <c r="K18" s="822"/>
      <c r="L18" s="3"/>
      <c r="M18" s="3"/>
      <c r="N18" s="3"/>
      <c r="O18" s="3"/>
      <c r="P18" s="3"/>
      <c r="Q18" s="3"/>
    </row>
    <row r="19" spans="1:23" ht="15.75" customHeight="1">
      <c r="C19" s="823" t="s">
        <v>104</v>
      </c>
      <c r="D19" s="823"/>
      <c r="E19" s="823"/>
      <c r="F19" s="823"/>
      <c r="G19" s="823"/>
      <c r="H19" s="823"/>
      <c r="I19" s="823"/>
      <c r="J19" s="823"/>
      <c r="K19" s="823"/>
      <c r="L19" s="3"/>
      <c r="M19" s="3"/>
      <c r="N19" s="3"/>
      <c r="O19" s="3"/>
      <c r="P19" s="3"/>
      <c r="Q19" s="3"/>
    </row>
    <row r="20" spans="1:23" ht="15.75" customHeight="1">
      <c r="D20" s="822" t="s">
        <v>287</v>
      </c>
      <c r="E20" s="822"/>
      <c r="F20" s="822"/>
      <c r="G20" s="822"/>
      <c r="H20" s="822"/>
      <c r="I20" s="822"/>
      <c r="J20" s="822"/>
      <c r="K20" s="822"/>
      <c r="L20" s="822"/>
      <c r="M20" s="822"/>
      <c r="N20" s="822"/>
      <c r="O20" s="822"/>
      <c r="P20" s="3"/>
      <c r="Q20" s="3"/>
    </row>
    <row r="21" spans="1:23" s="5" customFormat="1" ht="15.75" customHeight="1">
      <c r="A21" s="56"/>
      <c r="B21" s="234"/>
      <c r="C21" s="234"/>
      <c r="D21" s="235"/>
      <c r="E21" s="823" t="s">
        <v>429</v>
      </c>
      <c r="F21" s="823"/>
      <c r="G21" s="823"/>
      <c r="H21" s="823"/>
      <c r="I21" s="823"/>
      <c r="J21" s="823"/>
      <c r="K21" s="823"/>
      <c r="L21" s="823"/>
      <c r="M21" s="823"/>
      <c r="N21" s="3"/>
      <c r="O21" s="3"/>
      <c r="P21" s="3"/>
      <c r="Q21" s="3"/>
    </row>
    <row r="22" spans="1:23" s="5" customFormat="1" ht="15.75" customHeight="1">
      <c r="A22" s="56"/>
      <c r="B22" s="234"/>
      <c r="C22" s="234"/>
      <c r="D22" s="235"/>
      <c r="E22" s="6"/>
      <c r="F22" s="822" t="s">
        <v>126</v>
      </c>
      <c r="G22" s="822"/>
      <c r="H22" s="822"/>
      <c r="I22" s="822"/>
      <c r="J22" s="822"/>
      <c r="K22" s="822"/>
      <c r="L22" s="822"/>
      <c r="M22" s="822"/>
      <c r="N22" s="822"/>
      <c r="O22" s="822"/>
      <c r="P22" s="822"/>
      <c r="Q22" s="3"/>
    </row>
    <row r="23" spans="1:23" s="5" customFormat="1" ht="15.75" customHeight="1">
      <c r="A23" s="56"/>
      <c r="B23" s="234"/>
      <c r="C23" s="234"/>
      <c r="D23" s="235"/>
      <c r="E23" s="6"/>
      <c r="F23" s="6"/>
      <c r="G23" s="823" t="s">
        <v>430</v>
      </c>
      <c r="H23" s="823"/>
      <c r="I23" s="823"/>
      <c r="J23" s="823"/>
      <c r="K23" s="823"/>
      <c r="L23" s="823"/>
      <c r="M23" s="823"/>
      <c r="N23" s="823"/>
      <c r="O23" s="823"/>
      <c r="P23" s="823"/>
      <c r="Q23" s="823"/>
    </row>
    <row r="24" spans="1:23" s="5" customFormat="1" ht="15.75" customHeight="1">
      <c r="A24" s="56"/>
      <c r="B24" s="234"/>
      <c r="C24" s="234"/>
      <c r="D24" s="235"/>
      <c r="E24" s="6"/>
      <c r="F24" s="6"/>
      <c r="G24" s="229"/>
      <c r="H24" s="822" t="s">
        <v>105</v>
      </c>
      <c r="I24" s="822"/>
      <c r="J24" s="822"/>
      <c r="K24" s="822"/>
      <c r="L24" s="822"/>
      <c r="M24" s="822"/>
      <c r="N24" s="822"/>
      <c r="O24" s="3"/>
      <c r="P24" s="3"/>
      <c r="Q24" s="3"/>
      <c r="R24" s="3"/>
      <c r="S24" s="3"/>
      <c r="T24" s="3"/>
      <c r="U24" s="3"/>
      <c r="V24" s="3"/>
      <c r="W24" s="3"/>
    </row>
    <row r="25" spans="1:23" s="5" customFormat="1" ht="15.75" customHeight="1">
      <c r="A25" s="56"/>
      <c r="B25" s="234"/>
      <c r="C25" s="234"/>
      <c r="D25" s="235"/>
      <c r="E25" s="6"/>
      <c r="F25" s="6"/>
      <c r="G25" s="229"/>
      <c r="H25" s="6"/>
      <c r="I25" s="823" t="s">
        <v>106</v>
      </c>
      <c r="J25" s="823"/>
      <c r="K25" s="823"/>
      <c r="L25" s="823"/>
      <c r="M25" s="823"/>
      <c r="N25" s="823"/>
      <c r="O25" s="823"/>
      <c r="P25" s="823"/>
      <c r="Q25" s="823"/>
      <c r="R25" s="823"/>
      <c r="S25" s="3"/>
      <c r="T25" s="3"/>
      <c r="U25" s="3"/>
      <c r="V25" s="3"/>
      <c r="W25" s="3"/>
    </row>
    <row r="26" spans="1:23" s="5" customFormat="1" ht="15.75" customHeight="1">
      <c r="A26" s="56"/>
      <c r="B26" s="234"/>
      <c r="C26" s="234"/>
      <c r="D26" s="235"/>
      <c r="E26" s="6"/>
      <c r="F26" s="6"/>
      <c r="G26" s="229"/>
      <c r="H26" s="6"/>
      <c r="I26" s="6"/>
      <c r="J26" s="822" t="s">
        <v>107</v>
      </c>
      <c r="K26" s="822"/>
      <c r="L26" s="822"/>
      <c r="M26" s="822"/>
      <c r="N26" s="822"/>
      <c r="O26" s="822"/>
      <c r="P26" s="822"/>
      <c r="Q26" s="822"/>
      <c r="R26" s="3"/>
      <c r="S26" s="3"/>
      <c r="T26" s="3"/>
      <c r="U26" s="3"/>
      <c r="V26" s="3"/>
      <c r="W26" s="3"/>
    </row>
    <row r="27" spans="1:23" s="5" customFormat="1" ht="15.75" customHeight="1">
      <c r="A27" s="56"/>
      <c r="B27" s="234"/>
      <c r="C27" s="234"/>
      <c r="D27" s="235"/>
      <c r="E27" s="6"/>
      <c r="F27" s="6"/>
      <c r="G27" s="229"/>
      <c r="H27" s="6"/>
      <c r="I27" s="6"/>
      <c r="J27" s="6"/>
      <c r="K27" s="834" t="s">
        <v>127</v>
      </c>
      <c r="L27" s="834"/>
      <c r="M27" s="834"/>
      <c r="N27" s="834"/>
      <c r="O27" s="834"/>
      <c r="P27" s="834"/>
      <c r="Q27" s="834"/>
      <c r="R27" s="834"/>
      <c r="S27" s="834"/>
      <c r="T27" s="834"/>
      <c r="U27" s="834"/>
      <c r="V27" s="3"/>
      <c r="W27" s="3"/>
    </row>
    <row r="28" spans="1:23" s="5" customFormat="1" ht="15.75" customHeight="1">
      <c r="A28" s="56"/>
      <c r="B28" s="234"/>
      <c r="C28" s="234"/>
      <c r="D28" s="235"/>
      <c r="E28" s="6"/>
      <c r="F28" s="6"/>
      <c r="G28" s="229"/>
      <c r="H28" s="6"/>
      <c r="I28" s="6"/>
      <c r="J28" s="6"/>
      <c r="K28" s="6"/>
      <c r="L28" s="822" t="s">
        <v>108</v>
      </c>
      <c r="M28" s="822"/>
      <c r="N28" s="822"/>
      <c r="O28" s="822"/>
      <c r="P28" s="822"/>
      <c r="Q28" s="822"/>
      <c r="R28" s="822"/>
      <c r="S28" s="822"/>
      <c r="T28" s="3"/>
      <c r="U28" s="3"/>
      <c r="V28" s="3"/>
      <c r="W28" s="3"/>
    </row>
    <row r="29" spans="1:23" s="5" customFormat="1" ht="15.75" customHeight="1">
      <c r="A29" s="56"/>
      <c r="B29" s="234"/>
      <c r="C29" s="234"/>
      <c r="D29" s="235"/>
      <c r="E29" s="6"/>
      <c r="F29" s="6"/>
      <c r="G29" s="229"/>
      <c r="H29" s="6"/>
      <c r="I29" s="6"/>
      <c r="J29" s="6"/>
      <c r="K29" s="6"/>
      <c r="L29" s="3"/>
      <c r="M29" s="823" t="s">
        <v>109</v>
      </c>
      <c r="N29" s="823"/>
      <c r="O29" s="823"/>
      <c r="P29" s="823"/>
      <c r="Q29" s="823"/>
      <c r="R29" s="823"/>
      <c r="S29" s="823"/>
      <c r="T29" s="823"/>
      <c r="U29" s="3"/>
      <c r="V29" s="3"/>
      <c r="W29" s="3"/>
    </row>
    <row r="30" spans="1:23" s="5" customFormat="1" ht="15.75" customHeight="1">
      <c r="A30" s="56"/>
      <c r="B30" s="234"/>
      <c r="C30" s="234"/>
      <c r="D30" s="235"/>
      <c r="E30" s="6"/>
      <c r="F30" s="6"/>
      <c r="G30" s="229"/>
      <c r="H30" s="6"/>
      <c r="I30" s="6"/>
      <c r="J30" s="6"/>
      <c r="K30" s="6"/>
      <c r="L30" s="3"/>
      <c r="M30" s="3"/>
      <c r="N30" s="822" t="s">
        <v>110</v>
      </c>
      <c r="O30" s="822"/>
      <c r="P30" s="822"/>
      <c r="Q30" s="822"/>
      <c r="R30" s="822"/>
      <c r="S30" s="822"/>
      <c r="T30" s="822"/>
      <c r="U30" s="822"/>
      <c r="V30" s="822"/>
      <c r="W30" s="822"/>
    </row>
    <row r="31" spans="1:23" s="5" customFormat="1" ht="15.75" customHeight="1">
      <c r="A31" s="56"/>
      <c r="B31" s="234"/>
      <c r="C31" s="234"/>
      <c r="D31" s="235"/>
      <c r="E31" s="6"/>
      <c r="F31" s="6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</row>
  </sheetData>
  <mergeCells count="17">
    <mergeCell ref="J26:Q26"/>
    <mergeCell ref="K27:U27"/>
    <mergeCell ref="L28:S28"/>
    <mergeCell ref="M29:T29"/>
    <mergeCell ref="N30:W30"/>
    <mergeCell ref="A1:Q1"/>
    <mergeCell ref="B2:D2"/>
    <mergeCell ref="E2:H2"/>
    <mergeCell ref="I2:L2"/>
    <mergeCell ref="B18:K18"/>
    <mergeCell ref="H24:N24"/>
    <mergeCell ref="I25:R25"/>
    <mergeCell ref="C19:K19"/>
    <mergeCell ref="D20:O20"/>
    <mergeCell ref="E21:M21"/>
    <mergeCell ref="F22:P22"/>
    <mergeCell ref="G23:Q2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5"/>
  <sheetViews>
    <sheetView workbookViewId="0">
      <pane ySplit="2" topLeftCell="A3" activePane="bottomLeft" state="frozen"/>
      <selection pane="bottomLeft" activeCell="J39" sqref="J39"/>
    </sheetView>
  </sheetViews>
  <sheetFormatPr defaultRowHeight="11.25"/>
  <cols>
    <col min="1" max="1" width="7.42578125" style="7" bestFit="1" customWidth="1"/>
    <col min="2" max="7" width="5.7109375" style="79" bestFit="1" customWidth="1"/>
    <col min="8" max="8" width="46.140625" style="79" customWidth="1"/>
    <col min="9" max="9" width="6.5703125" style="79" customWidth="1"/>
    <col min="10" max="10" width="52.85546875" style="79" customWidth="1"/>
    <col min="11" max="15" width="5.7109375" style="79" bestFit="1" customWidth="1"/>
    <col min="16" max="20" width="5.28515625" style="79" bestFit="1" customWidth="1"/>
    <col min="21" max="16384" width="9.140625" style="3"/>
  </cols>
  <sheetData>
    <row r="1" spans="1:20" ht="15.75">
      <c r="A1" s="824" t="s">
        <v>75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</row>
    <row r="2" spans="1:20" s="8" customFormat="1" ht="23.25" customHeight="1" thickBot="1">
      <c r="A2" s="236" t="s">
        <v>19</v>
      </c>
      <c r="B2" s="825" t="s">
        <v>29</v>
      </c>
      <c r="C2" s="826"/>
      <c r="D2" s="827"/>
      <c r="E2" s="828" t="s">
        <v>83</v>
      </c>
      <c r="F2" s="829"/>
      <c r="G2" s="830"/>
      <c r="H2" s="835" t="s">
        <v>83</v>
      </c>
      <c r="I2" s="836"/>
      <c r="J2" s="837"/>
      <c r="K2" s="831" t="s">
        <v>83</v>
      </c>
      <c r="L2" s="832"/>
      <c r="M2" s="833"/>
      <c r="N2" s="237" t="s">
        <v>36</v>
      </c>
      <c r="O2" s="237" t="s">
        <v>37</v>
      </c>
      <c r="P2" s="237" t="s">
        <v>38</v>
      </c>
      <c r="Q2" s="237" t="s">
        <v>39</v>
      </c>
      <c r="R2" s="237" t="s">
        <v>40</v>
      </c>
      <c r="S2" s="237" t="s">
        <v>41</v>
      </c>
      <c r="T2" s="237" t="s">
        <v>42</v>
      </c>
    </row>
    <row r="3" spans="1:20" s="16" customFormat="1">
      <c r="A3" s="28" t="str">
        <f>'1-συμβολαια'!A3</f>
        <v>3ο</v>
      </c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</row>
    <row r="4" spans="1:20" s="16" customFormat="1">
      <c r="A4" s="28">
        <f>'1-συμβολαια'!A4</f>
        <v>0</v>
      </c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</row>
    <row r="5" spans="1:20" s="16" customFormat="1">
      <c r="A5" s="28" t="str">
        <f>'1-συμβολαια'!A5</f>
        <v>4ο</v>
      </c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</row>
    <row r="6" spans="1:20" s="16" customFormat="1">
      <c r="A6" s="28">
        <f>'1-συμβολαια'!A6</f>
        <v>0</v>
      </c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</row>
    <row r="7" spans="1:20" s="16" customFormat="1">
      <c r="A7" s="28">
        <f>'1-συμβολαια'!A7</f>
        <v>0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</row>
    <row r="8" spans="1:20" s="16" customFormat="1">
      <c r="A8" s="28">
        <f>'1-συμβολαια'!A8</f>
        <v>0</v>
      </c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</row>
    <row r="9" spans="1:20" s="16" customFormat="1">
      <c r="A9" s="28">
        <f>'1-συμβολαια'!A9</f>
        <v>0</v>
      </c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</row>
    <row r="10" spans="1:20" s="16" customFormat="1">
      <c r="A10" s="28" t="str">
        <f>'1-συμβολαια'!A10</f>
        <v>5ο</v>
      </c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</row>
    <row r="11" spans="1:20" s="16" customFormat="1">
      <c r="A11" s="28">
        <f>'1-συμβολαια'!A11</f>
        <v>0</v>
      </c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</row>
    <row r="12" spans="1:20" s="16" customFormat="1">
      <c r="A12" s="28">
        <f>'1-συμβολαια'!A12</f>
        <v>0</v>
      </c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</row>
    <row r="13" spans="1:20" s="16" customFormat="1">
      <c r="A13" s="28" t="str">
        <f>'1-συμβολαια'!A13</f>
        <v>6ο</v>
      </c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</row>
    <row r="14" spans="1:20" s="16" customFormat="1">
      <c r="A14" s="28">
        <f>'1-συμβολαια'!A14</f>
        <v>0</v>
      </c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</row>
    <row r="15" spans="1:20" s="16" customFormat="1">
      <c r="A15" s="28" t="str">
        <f>'1-συμβολαια'!A15</f>
        <v>7ο</v>
      </c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</row>
    <row r="16" spans="1:20" s="16" customFormat="1">
      <c r="A16" s="28">
        <f>'1-συμβολαια'!A16</f>
        <v>0</v>
      </c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</row>
    <row r="18" spans="2:15" ht="15.75">
      <c r="B18" s="822" t="s">
        <v>111</v>
      </c>
      <c r="C18" s="822"/>
      <c r="D18" s="822"/>
      <c r="E18" s="822"/>
      <c r="F18" s="822"/>
      <c r="G18" s="822"/>
      <c r="H18" s="822"/>
      <c r="I18" s="112"/>
      <c r="J18" s="6"/>
      <c r="K18" s="6"/>
      <c r="L18" s="3"/>
      <c r="M18" s="3"/>
      <c r="N18" s="3"/>
      <c r="O18" s="3"/>
    </row>
    <row r="19" spans="2:15" ht="15.75">
      <c r="B19" s="6"/>
      <c r="C19" s="823" t="s">
        <v>112</v>
      </c>
      <c r="D19" s="823"/>
      <c r="E19" s="823"/>
      <c r="F19" s="823"/>
      <c r="G19" s="823"/>
      <c r="H19" s="823"/>
      <c r="I19" s="823"/>
      <c r="J19" s="6"/>
      <c r="K19" s="6"/>
      <c r="L19" s="3"/>
      <c r="M19" s="3"/>
      <c r="N19" s="3"/>
      <c r="O19" s="3"/>
    </row>
    <row r="20" spans="2:15" ht="15.75" customHeight="1">
      <c r="B20" s="6"/>
      <c r="C20" s="6"/>
      <c r="D20" s="822" t="s">
        <v>113</v>
      </c>
      <c r="E20" s="822"/>
      <c r="F20" s="822"/>
      <c r="G20" s="822"/>
      <c r="H20" s="822"/>
      <c r="I20" s="822"/>
      <c r="J20" s="822"/>
      <c r="K20" s="822"/>
      <c r="L20" s="3"/>
      <c r="M20" s="3"/>
      <c r="N20" s="3"/>
      <c r="O20" s="3"/>
    </row>
    <row r="21" spans="2:15" ht="15.75" customHeight="1">
      <c r="B21" s="6"/>
      <c r="C21" s="6"/>
      <c r="D21" s="6"/>
      <c r="E21" s="838" t="s">
        <v>118</v>
      </c>
      <c r="F21" s="838"/>
      <c r="G21" s="838"/>
      <c r="H21" s="838"/>
      <c r="I21" s="838"/>
      <c r="J21" s="838"/>
      <c r="K21" s="838"/>
      <c r="L21" s="838"/>
      <c r="M21" s="3"/>
      <c r="N21" s="3"/>
      <c r="O21" s="3"/>
    </row>
    <row r="22" spans="2:15" ht="15.75" customHeight="1">
      <c r="B22" s="6"/>
      <c r="C22" s="6"/>
      <c r="D22" s="6"/>
      <c r="E22" s="6"/>
      <c r="F22" s="822" t="s">
        <v>114</v>
      </c>
      <c r="G22" s="822"/>
      <c r="H22" s="822"/>
      <c r="I22" s="822"/>
      <c r="J22" s="822"/>
      <c r="K22" s="822"/>
      <c r="L22" s="822"/>
      <c r="M22" s="3"/>
      <c r="N22" s="3"/>
      <c r="O22" s="3"/>
    </row>
    <row r="23" spans="2:15" ht="15.75" customHeight="1">
      <c r="B23" s="6"/>
      <c r="C23" s="6"/>
      <c r="D23" s="6"/>
      <c r="E23" s="6"/>
      <c r="F23" s="6"/>
      <c r="G23" s="823" t="s">
        <v>115</v>
      </c>
      <c r="H23" s="823"/>
      <c r="I23" s="823"/>
      <c r="J23" s="823"/>
      <c r="K23" s="823"/>
      <c r="L23" s="823"/>
      <c r="M23" s="823"/>
      <c r="N23" s="3"/>
      <c r="O23" s="3"/>
    </row>
    <row r="24" spans="2:15" ht="15.75">
      <c r="B24" s="6"/>
      <c r="C24" s="6"/>
      <c r="D24" s="6"/>
      <c r="E24" s="6"/>
      <c r="F24" s="6"/>
      <c r="G24" s="6"/>
      <c r="H24" s="822" t="s">
        <v>116</v>
      </c>
      <c r="I24" s="822"/>
      <c r="J24" s="822"/>
      <c r="K24" s="822"/>
      <c r="L24" s="822"/>
      <c r="M24" s="822"/>
      <c r="N24" s="822"/>
      <c r="O24" s="3"/>
    </row>
    <row r="25" spans="2:15" ht="15.75">
      <c r="B25" s="6"/>
      <c r="C25" s="6"/>
      <c r="D25" s="6"/>
      <c r="E25" s="6"/>
      <c r="F25" s="6"/>
      <c r="G25" s="6"/>
      <c r="H25" s="6"/>
      <c r="I25" s="823" t="s">
        <v>117</v>
      </c>
      <c r="J25" s="823"/>
      <c r="K25" s="823"/>
      <c r="L25" s="823"/>
      <c r="M25" s="823"/>
      <c r="N25" s="823"/>
      <c r="O25" s="823"/>
    </row>
  </sheetData>
  <mergeCells count="13">
    <mergeCell ref="G23:M23"/>
    <mergeCell ref="H24:N24"/>
    <mergeCell ref="I25:O25"/>
    <mergeCell ref="B18:H18"/>
    <mergeCell ref="C19:I19"/>
    <mergeCell ref="D20:K20"/>
    <mergeCell ref="E21:L21"/>
    <mergeCell ref="F22:L22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5"/>
  <sheetViews>
    <sheetView zoomScaleNormal="100" workbookViewId="0">
      <pane ySplit="2" topLeftCell="A3" activePane="bottomLeft" state="frozen"/>
      <selection pane="bottomLeft" activeCell="A4" sqref="A4:XFD16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8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2" customFormat="1" ht="15.75" customHeight="1">
      <c r="A1" s="677" t="s">
        <v>65</v>
      </c>
      <c r="B1" s="677"/>
      <c r="C1" s="842" t="s">
        <v>66</v>
      </c>
      <c r="D1" s="842"/>
      <c r="E1" s="677" t="s">
        <v>0</v>
      </c>
      <c r="F1" s="677"/>
      <c r="G1" s="843" t="s">
        <v>10</v>
      </c>
      <c r="H1" s="843"/>
      <c r="I1" s="843"/>
      <c r="J1" s="677" t="s">
        <v>8</v>
      </c>
      <c r="K1" s="677"/>
      <c r="L1" s="844" t="s">
        <v>431</v>
      </c>
      <c r="M1" s="845"/>
      <c r="N1" s="845"/>
      <c r="O1" s="846"/>
      <c r="P1" s="841" t="s">
        <v>64</v>
      </c>
      <c r="Q1" s="841"/>
      <c r="R1" s="843" t="s">
        <v>55</v>
      </c>
      <c r="S1" s="843"/>
      <c r="T1" s="849" t="s">
        <v>46</v>
      </c>
      <c r="U1" s="847" t="s">
        <v>83</v>
      </c>
      <c r="V1" s="847"/>
      <c r="W1" s="847"/>
      <c r="X1" s="847"/>
      <c r="Y1" s="847"/>
      <c r="Z1" s="847"/>
      <c r="AA1" s="847"/>
      <c r="AB1" s="847"/>
      <c r="AC1" s="847"/>
    </row>
    <row r="2" spans="1:29" s="10" customFormat="1" ht="15.75" customHeight="1" thickBot="1">
      <c r="A2" s="91"/>
      <c r="B2" s="49"/>
      <c r="C2" s="82"/>
      <c r="D2" s="52" t="s">
        <v>67</v>
      </c>
      <c r="E2" s="92"/>
      <c r="F2" s="50" t="s">
        <v>67</v>
      </c>
      <c r="G2" s="46" t="s">
        <v>11</v>
      </c>
      <c r="H2" s="44" t="s">
        <v>12</v>
      </c>
      <c r="I2" s="45" t="s">
        <v>29</v>
      </c>
      <c r="J2" s="70" t="s">
        <v>23</v>
      </c>
      <c r="K2" s="51" t="s">
        <v>67</v>
      </c>
      <c r="L2" s="70" t="s">
        <v>317</v>
      </c>
      <c r="M2" s="70" t="s">
        <v>321</v>
      </c>
      <c r="N2" s="70" t="s">
        <v>322</v>
      </c>
      <c r="O2" s="233" t="s">
        <v>29</v>
      </c>
      <c r="P2" s="58" t="s">
        <v>23</v>
      </c>
      <c r="Q2" s="51" t="s">
        <v>67</v>
      </c>
      <c r="R2" s="70" t="s">
        <v>23</v>
      </c>
      <c r="S2" s="34" t="s">
        <v>67</v>
      </c>
      <c r="T2" s="850"/>
      <c r="U2" s="848"/>
      <c r="V2" s="848"/>
      <c r="W2" s="848"/>
      <c r="X2" s="848"/>
      <c r="Y2" s="848"/>
      <c r="Z2" s="848"/>
      <c r="AA2" s="848"/>
      <c r="AB2" s="848"/>
      <c r="AC2" s="848"/>
    </row>
    <row r="3" spans="1:29" s="16" customFormat="1">
      <c r="A3" s="11" t="str">
        <f>'1-συμβολαια'!A3</f>
        <v>3ο</v>
      </c>
      <c r="B3" s="48"/>
      <c r="C3" s="77">
        <f>'1-συμβολαια'!B3</f>
        <v>37405</v>
      </c>
      <c r="D3" s="17"/>
      <c r="E3" s="87" t="str">
        <f>'1-συμβολαια'!C3</f>
        <v>γονική αγροτεμάχιο ;;;??? Ποταμιά '';;;???'' 1.401,50μ2</v>
      </c>
      <c r="F3" s="12"/>
      <c r="G3" s="13" t="str">
        <f>'4-πολλυπρ'!D3</f>
        <v>219-105 = πατήρ</v>
      </c>
      <c r="H3" s="13">
        <f>'4-πολλυπρ'!I3</f>
        <v>1</v>
      </c>
      <c r="I3" s="18"/>
      <c r="J3" s="18">
        <f>'1-συμβολαια'!D3</f>
        <v>1726.65</v>
      </c>
      <c r="K3" s="18"/>
      <c r="L3" s="25">
        <f>'11-χαρτόσ'!D3</f>
        <v>0</v>
      </c>
      <c r="M3" s="25"/>
      <c r="N3" s="25"/>
      <c r="O3" s="19"/>
      <c r="P3" s="15" t="e">
        <f>#REF!-R3</f>
        <v>#REF!</v>
      </c>
      <c r="Q3" s="14"/>
      <c r="R3" s="20">
        <f>'5-αντίγρ'!Q3</f>
        <v>0</v>
      </c>
      <c r="S3" s="21"/>
      <c r="T3" s="22"/>
      <c r="U3" s="83"/>
      <c r="V3" s="83"/>
      <c r="W3" s="78"/>
      <c r="X3" s="23"/>
      <c r="Y3" s="23"/>
      <c r="Z3" s="23"/>
      <c r="AA3" s="23"/>
      <c r="AB3" s="23"/>
      <c r="AC3" s="23"/>
    </row>
    <row r="4" spans="1:29" s="16" customFormat="1">
      <c r="A4" s="11">
        <f>'1-συμβολαια'!A4</f>
        <v>0</v>
      </c>
      <c r="B4" s="48"/>
      <c r="C4" s="77">
        <f>'1-συμβολαια'!B4</f>
        <v>0</v>
      </c>
      <c r="D4" s="17"/>
      <c r="E4" s="87" t="str">
        <f>'1-συμβολαια'!C4</f>
        <v>χργησικτησία αγροτεμαχίου = 1993 ΑΝΑΔΑΣΜΟΣ</v>
      </c>
      <c r="F4" s="12"/>
      <c r="G4" s="13" t="str">
        <f>'4-πολλυπρ'!D4</f>
        <v>???</v>
      </c>
      <c r="H4" s="13">
        <f>'4-πολλυπρ'!I4</f>
        <v>0</v>
      </c>
      <c r="I4" s="18"/>
      <c r="J4" s="18">
        <f>'1-συμβολαια'!D4</f>
        <v>1111.1099999999999</v>
      </c>
      <c r="K4" s="18"/>
      <c r="L4" s="25">
        <f>'11-χαρτόσ'!D4</f>
        <v>0</v>
      </c>
      <c r="M4" s="25"/>
      <c r="N4" s="25"/>
      <c r="O4" s="19"/>
      <c r="P4" s="15" t="e">
        <f>#REF!-R4</f>
        <v>#REF!</v>
      </c>
      <c r="Q4" s="14"/>
      <c r="R4" s="20">
        <f>'5-αντίγρ'!Q4</f>
        <v>0</v>
      </c>
      <c r="S4" s="21"/>
      <c r="T4" s="22"/>
      <c r="U4" s="83"/>
      <c r="V4" s="83"/>
      <c r="W4" s="78"/>
      <c r="X4" s="23"/>
      <c r="Y4" s="23"/>
      <c r="Z4" s="23"/>
      <c r="AA4" s="23"/>
      <c r="AB4" s="23"/>
      <c r="AC4" s="23"/>
    </row>
    <row r="5" spans="1:29" s="16" customFormat="1">
      <c r="A5" s="11" t="str">
        <f>'1-συμβολαια'!A5</f>
        <v>4ο</v>
      </c>
      <c r="B5" s="48"/>
      <c r="C5" s="77">
        <f>'1-συμβολαια'!B5</f>
        <v>37405</v>
      </c>
      <c r="D5" s="17"/>
      <c r="E5" s="87" t="str">
        <f>'1-συμβολαια'!C5</f>
        <v xml:space="preserve">γονική </v>
      </c>
      <c r="F5" s="12"/>
      <c r="G5" s="13" t="str">
        <f>'4-πολλυπρ'!D5</f>
        <v>219-105 = πατήρ</v>
      </c>
      <c r="H5" s="13">
        <f>'4-πολλυπρ'!I5</f>
        <v>1</v>
      </c>
      <c r="I5" s="18"/>
      <c r="J5" s="18">
        <f>'1-συμβολαια'!D5</f>
        <v>3821.22</v>
      </c>
      <c r="K5" s="18"/>
      <c r="L5" s="25">
        <f>'11-χαρτόσ'!D5</f>
        <v>0</v>
      </c>
      <c r="M5" s="25"/>
      <c r="N5" s="25"/>
      <c r="O5" s="19"/>
      <c r="P5" s="15" t="e">
        <f>#REF!-R5</f>
        <v>#REF!</v>
      </c>
      <c r="Q5" s="14"/>
      <c r="R5" s="20">
        <f>'5-αντίγρ'!Q5</f>
        <v>0</v>
      </c>
      <c r="S5" s="21"/>
      <c r="T5" s="22"/>
      <c r="U5" s="83"/>
      <c r="V5" s="83"/>
      <c r="W5" s="78"/>
      <c r="X5" s="23"/>
      <c r="Y5" s="23"/>
      <c r="Z5" s="23"/>
      <c r="AA5" s="23"/>
      <c r="AB5" s="23"/>
      <c r="AC5" s="23"/>
    </row>
    <row r="6" spans="1:29" s="16" customFormat="1">
      <c r="A6" s="11">
        <f>'1-συμβολαια'!A6</f>
        <v>0</v>
      </c>
      <c r="B6" s="48"/>
      <c r="C6" s="77">
        <f>'1-συμβολαια'!B6</f>
        <v>0</v>
      </c>
      <c r="D6" s="17"/>
      <c r="E6" s="87" t="str">
        <f>'1-συμβολαια'!C6</f>
        <v>ΧΡΗΣΙΚΤΗΣΙΑ αγροτεμαχίου ;;;??? = 1993 ΑΝΑΔΑΣΜΟΣ</v>
      </c>
      <c r="F6" s="12"/>
      <c r="G6" s="13" t="str">
        <f>'4-πολλυπρ'!D6</f>
        <v>???</v>
      </c>
      <c r="H6" s="13">
        <f>'4-πολλυπρ'!I6</f>
        <v>0</v>
      </c>
      <c r="I6" s="18"/>
      <c r="J6" s="18">
        <f>'1-συμβολαια'!D6</f>
        <v>555.54999999999995</v>
      </c>
      <c r="K6" s="18"/>
      <c r="L6" s="25">
        <f>'11-χαρτόσ'!D6</f>
        <v>0</v>
      </c>
      <c r="M6" s="25"/>
      <c r="N6" s="25"/>
      <c r="O6" s="19"/>
      <c r="P6" s="15" t="e">
        <f>#REF!-R6</f>
        <v>#REF!</v>
      </c>
      <c r="Q6" s="14"/>
      <c r="R6" s="20">
        <f>'5-αντίγρ'!Q6</f>
        <v>0</v>
      </c>
      <c r="S6" s="21"/>
      <c r="T6" s="22"/>
      <c r="U6" s="83"/>
      <c r="V6" s="83"/>
      <c r="W6" s="78"/>
      <c r="X6" s="23"/>
      <c r="Y6" s="23"/>
      <c r="Z6" s="23"/>
      <c r="AA6" s="23"/>
      <c r="AB6" s="23"/>
      <c r="AC6" s="23"/>
    </row>
    <row r="7" spans="1:29" s="16" customFormat="1">
      <c r="A7" s="11">
        <f>'1-συμβολαια'!A7</f>
        <v>0</v>
      </c>
      <c r="B7" s="48"/>
      <c r="C7" s="77">
        <f>'1-συμβολαια'!B7</f>
        <v>0</v>
      </c>
      <c r="D7" s="17"/>
      <c r="E7" s="87" t="str">
        <f>'1-συμβολαια'!C7</f>
        <v>ΧΡΗΣΙΚΤΗΣΙΑ αγροτεμαχίου ;;;??? = 1993 ΑΝΑΔΑΣΜΟΣ</v>
      </c>
      <c r="F7" s="12"/>
      <c r="G7" s="13" t="str">
        <f>'4-πολλυπρ'!D7</f>
        <v>???</v>
      </c>
      <c r="H7" s="13">
        <f>'4-πολλυπρ'!I7</f>
        <v>0</v>
      </c>
      <c r="I7" s="18"/>
      <c r="J7" s="18">
        <f>'1-συμβολαια'!D7</f>
        <v>555.54999999999995</v>
      </c>
      <c r="K7" s="18"/>
      <c r="L7" s="25">
        <f>'11-χαρτόσ'!D7</f>
        <v>0</v>
      </c>
      <c r="M7" s="25"/>
      <c r="N7" s="25"/>
      <c r="O7" s="19"/>
      <c r="P7" s="15" t="e">
        <f>#REF!-R7</f>
        <v>#REF!</v>
      </c>
      <c r="Q7" s="14"/>
      <c r="R7" s="20">
        <f>'5-αντίγρ'!Q7</f>
        <v>0</v>
      </c>
      <c r="S7" s="21"/>
      <c r="T7" s="22"/>
      <c r="U7" s="83"/>
      <c r="V7" s="83"/>
      <c r="W7" s="78"/>
      <c r="X7" s="23"/>
      <c r="Y7" s="23"/>
      <c r="Z7" s="23"/>
      <c r="AA7" s="23"/>
      <c r="AB7" s="23"/>
      <c r="AC7" s="23"/>
    </row>
    <row r="8" spans="1:29" s="16" customFormat="1">
      <c r="A8" s="11">
        <f>'1-συμβολαια'!A8</f>
        <v>0</v>
      </c>
      <c r="B8" s="48"/>
      <c r="C8" s="77">
        <f>'1-συμβολαια'!B8</f>
        <v>0</v>
      </c>
      <c r="D8" s="17"/>
      <c r="E8" s="87" t="str">
        <f>'1-συμβολαια'!C8</f>
        <v>ΧΡΗΣΙΚΤΗΣΙΑ αγροτεμαχίου ;;;??? = 1993 ΑΝΑΔΑΣΜΟΣ</v>
      </c>
      <c r="F8" s="12"/>
      <c r="G8" s="13" t="str">
        <f>'4-πολλυπρ'!D8</f>
        <v>???</v>
      </c>
      <c r="H8" s="13">
        <f>'4-πολλυπρ'!I8</f>
        <v>0</v>
      </c>
      <c r="I8" s="18"/>
      <c r="J8" s="18">
        <f>'1-συμβολαια'!D8</f>
        <v>555.54999999999995</v>
      </c>
      <c r="K8" s="18"/>
      <c r="L8" s="25">
        <f>'11-χαρτόσ'!D8</f>
        <v>0</v>
      </c>
      <c r="M8" s="25"/>
      <c r="N8" s="25"/>
      <c r="O8" s="19"/>
      <c r="P8" s="15" t="e">
        <f>#REF!-R8</f>
        <v>#REF!</v>
      </c>
      <c r="Q8" s="14"/>
      <c r="R8" s="20">
        <f>'5-αντίγρ'!Q8</f>
        <v>0</v>
      </c>
      <c r="S8" s="21"/>
      <c r="T8" s="22"/>
      <c r="U8" s="83"/>
      <c r="V8" s="83"/>
      <c r="W8" s="78"/>
      <c r="X8" s="23"/>
      <c r="Y8" s="23"/>
      <c r="Z8" s="23"/>
      <c r="AA8" s="23"/>
      <c r="AB8" s="23"/>
      <c r="AC8" s="23"/>
    </row>
    <row r="9" spans="1:29" s="16" customFormat="1">
      <c r="A9" s="11">
        <f>'1-συμβολαια'!A9</f>
        <v>0</v>
      </c>
      <c r="B9" s="48"/>
      <c r="C9" s="77">
        <f>'1-συμβολαια'!B9</f>
        <v>0</v>
      </c>
      <c r="D9" s="17"/>
      <c r="E9" s="87" t="str">
        <f>'1-συμβολαια'!C9</f>
        <v>χρησικτησία κήπος = 19?? πατρός ΔΩΡΕΑ άτυπη</v>
      </c>
      <c r="F9" s="12"/>
      <c r="G9" s="13" t="str">
        <f>'4-πολλυπρ'!D9</f>
        <v>219-105 = παππούς</v>
      </c>
      <c r="H9" s="13">
        <f>'4-πολλυπρ'!I9</f>
        <v>0</v>
      </c>
      <c r="I9" s="18"/>
      <c r="J9" s="18">
        <f>'1-συμβολαια'!D9</f>
        <v>777.77</v>
      </c>
      <c r="K9" s="18"/>
      <c r="L9" s="25">
        <f>'11-χαρτόσ'!D9</f>
        <v>0</v>
      </c>
      <c r="M9" s="25"/>
      <c r="N9" s="25"/>
      <c r="O9" s="19"/>
      <c r="P9" s="15" t="e">
        <f>#REF!-R9</f>
        <v>#REF!</v>
      </c>
      <c r="Q9" s="14"/>
      <c r="R9" s="20">
        <f>'5-αντίγρ'!Q9</f>
        <v>0</v>
      </c>
      <c r="S9" s="21"/>
      <c r="T9" s="22"/>
      <c r="U9" s="83"/>
      <c r="V9" s="83"/>
      <c r="W9" s="78"/>
      <c r="X9" s="23"/>
      <c r="Y9" s="23"/>
      <c r="Z9" s="23"/>
      <c r="AA9" s="23"/>
      <c r="AB9" s="23"/>
      <c r="AC9" s="23"/>
    </row>
    <row r="10" spans="1:29" s="16" customFormat="1">
      <c r="A10" s="11" t="str">
        <f>'1-συμβολαια'!A10</f>
        <v>5ο</v>
      </c>
      <c r="B10" s="48"/>
      <c r="C10" s="77">
        <f>'1-συμβολαια'!B10</f>
        <v>37405</v>
      </c>
      <c r="D10" s="17"/>
      <c r="E10" s="87" t="str">
        <f>'1-συμβολαια'!C10</f>
        <v>γονική</v>
      </c>
      <c r="F10" s="12"/>
      <c r="G10" s="13" t="str">
        <f>'4-πολλυπρ'!D10</f>
        <v>219-105 = μήτηρ</v>
      </c>
      <c r="H10" s="13">
        <f>'4-πολλυπρ'!I10</f>
        <v>0</v>
      </c>
      <c r="I10" s="18"/>
      <c r="J10" s="18">
        <f>'1-συμβολαια'!D10</f>
        <v>2333.21</v>
      </c>
      <c r="K10" s="18"/>
      <c r="L10" s="25">
        <f>'11-χαρτόσ'!D10</f>
        <v>0</v>
      </c>
      <c r="M10" s="25"/>
      <c r="N10" s="25"/>
      <c r="O10" s="19"/>
      <c r="P10" s="15" t="e">
        <f>#REF!-R10</f>
        <v>#REF!</v>
      </c>
      <c r="Q10" s="14"/>
      <c r="R10" s="20">
        <f>'5-αντίγρ'!Q10</f>
        <v>0</v>
      </c>
      <c r="S10" s="21"/>
      <c r="T10" s="22"/>
      <c r="U10" s="83"/>
      <c r="V10" s="83"/>
      <c r="W10" s="78"/>
      <c r="X10" s="23"/>
      <c r="Y10" s="23"/>
      <c r="Z10" s="23"/>
      <c r="AA10" s="23"/>
      <c r="AB10" s="23"/>
      <c r="AC10" s="23"/>
    </row>
    <row r="11" spans="1:29" s="16" customFormat="1">
      <c r="A11" s="11">
        <f>'1-συμβολαια'!A11</f>
        <v>0</v>
      </c>
      <c r="B11" s="48"/>
      <c r="C11" s="77">
        <f>'1-συμβολαια'!B11</f>
        <v>0</v>
      </c>
      <c r="D11" s="17"/>
      <c r="E11" s="87" t="str">
        <f>'1-συμβολαια'!C11</f>
        <v>ΧΡΗΣΙΚΤΗΣΙΑ αγροτεμαχίου ;;;??? = 1993 ΑΝΑΔΑΣΜΟΣ</v>
      </c>
      <c r="F11" s="12"/>
      <c r="G11" s="13" t="str">
        <f>'4-πολλυπρ'!D11</f>
        <v>???</v>
      </c>
      <c r="H11" s="13">
        <f>'4-πολλυπρ'!I11</f>
        <v>0</v>
      </c>
      <c r="I11" s="18"/>
      <c r="J11" s="18">
        <f>'1-συμβολαια'!D11</f>
        <v>1111.1099999999999</v>
      </c>
      <c r="K11" s="18"/>
      <c r="L11" s="25">
        <f>'11-χαρτόσ'!D11</f>
        <v>0</v>
      </c>
      <c r="M11" s="25"/>
      <c r="N11" s="25"/>
      <c r="O11" s="19"/>
      <c r="P11" s="15" t="e">
        <f>#REF!-R11</f>
        <v>#REF!</v>
      </c>
      <c r="Q11" s="14"/>
      <c r="R11" s="20">
        <f>'5-αντίγρ'!Q11</f>
        <v>0</v>
      </c>
      <c r="S11" s="21"/>
      <c r="T11" s="22"/>
      <c r="U11" s="83"/>
      <c r="V11" s="83"/>
      <c r="W11" s="78"/>
      <c r="X11" s="23"/>
      <c r="Y11" s="23"/>
      <c r="Z11" s="23"/>
      <c r="AA11" s="23"/>
      <c r="AB11" s="23"/>
      <c r="AC11" s="23"/>
    </row>
    <row r="12" spans="1:29" s="16" customFormat="1">
      <c r="A12" s="11">
        <f>'1-συμβολαια'!A12</f>
        <v>0</v>
      </c>
      <c r="B12" s="48"/>
      <c r="C12" s="77">
        <f>'1-συμβολαια'!B12</f>
        <v>0</v>
      </c>
      <c r="D12" s="17"/>
      <c r="E12" s="87" t="str">
        <f>'1-συμβολαια'!C12</f>
        <v>ΧΡΗΣΙΚΤΗΣΙΑ κήπου = 1956 πατρός ΔΩΡΕΑ άτυπη</v>
      </c>
      <c r="F12" s="12"/>
      <c r="G12" s="13" t="str">
        <f>'4-πολλυπρ'!D12</f>
        <v>219-105 = παππούς</v>
      </c>
      <c r="H12" s="13">
        <f>'4-πολλυπρ'!I12</f>
        <v>0</v>
      </c>
      <c r="I12" s="18"/>
      <c r="J12" s="18">
        <f>'1-συμβολαια'!D12</f>
        <v>777.77</v>
      </c>
      <c r="K12" s="18"/>
      <c r="L12" s="25">
        <f>'11-χαρτόσ'!D12</f>
        <v>0</v>
      </c>
      <c r="M12" s="25"/>
      <c r="N12" s="25"/>
      <c r="O12" s="19"/>
      <c r="P12" s="15" t="e">
        <f>#REF!-R12</f>
        <v>#REF!</v>
      </c>
      <c r="Q12" s="14"/>
      <c r="R12" s="20">
        <f>'5-αντίγρ'!Q12</f>
        <v>0</v>
      </c>
      <c r="S12" s="21"/>
      <c r="T12" s="22"/>
      <c r="U12" s="83"/>
      <c r="V12" s="83"/>
      <c r="W12" s="78"/>
      <c r="X12" s="23"/>
      <c r="Y12" s="23"/>
      <c r="Z12" s="23"/>
      <c r="AA12" s="23"/>
      <c r="AB12" s="23"/>
      <c r="AC12" s="23"/>
    </row>
    <row r="13" spans="1:29" s="16" customFormat="1">
      <c r="A13" s="11" t="str">
        <f>'1-συμβολαια'!A13</f>
        <v>6ο</v>
      </c>
      <c r="B13" s="48"/>
      <c r="C13" s="77">
        <f>'1-συμβολαια'!B13</f>
        <v>37405</v>
      </c>
      <c r="D13" s="17"/>
      <c r="E13" s="87" t="str">
        <f>'1-συμβολαια'!C13</f>
        <v>γονική {αγροτεμάχιο 177 Ποταμιά ''βαινάρ'' 1.495,60μ2</v>
      </c>
      <c r="F13" s="12"/>
      <c r="G13" s="13" t="str">
        <f>'4-πολλυπρ'!D13</f>
        <v>219-105 = μήτηρ</v>
      </c>
      <c r="H13" s="13">
        <f>'4-πολλυπρ'!I13</f>
        <v>0</v>
      </c>
      <c r="I13" s="18"/>
      <c r="J13" s="18">
        <f>'1-συμβολαια'!D13</f>
        <v>1893.21</v>
      </c>
      <c r="K13" s="18"/>
      <c r="L13" s="25">
        <f>'11-χαρτόσ'!D13</f>
        <v>0</v>
      </c>
      <c r="M13" s="25"/>
      <c r="N13" s="25"/>
      <c r="O13" s="19"/>
      <c r="P13" s="15" t="e">
        <f>#REF!-R13</f>
        <v>#REF!</v>
      </c>
      <c r="Q13" s="14"/>
      <c r="R13" s="20">
        <f>'5-αντίγρ'!Q13</f>
        <v>0</v>
      </c>
      <c r="S13" s="21"/>
      <c r="T13" s="22"/>
      <c r="U13" s="83"/>
      <c r="V13" s="83"/>
      <c r="W13" s="78"/>
      <c r="X13" s="23"/>
      <c r="Y13" s="23"/>
      <c r="Z13" s="23"/>
      <c r="AA13" s="23"/>
      <c r="AB13" s="23"/>
      <c r="AC13" s="23"/>
    </row>
    <row r="14" spans="1:29" s="16" customFormat="1">
      <c r="A14" s="11">
        <f>'1-συμβολαια'!A14</f>
        <v>0</v>
      </c>
      <c r="B14" s="48"/>
      <c r="C14" s="77">
        <f>'1-συμβολαια'!B14</f>
        <v>0</v>
      </c>
      <c r="D14" s="17"/>
      <c r="E14" s="87" t="str">
        <f>'1-συμβολαια'!C14</f>
        <v>ΧΡΗΣΙΚΤΗΣΙΑ αγροτεμαχίου ;;;??? = 1993 ΑΝΑΔΑΣΜΟΣ</v>
      </c>
      <c r="F14" s="12"/>
      <c r="G14" s="13" t="str">
        <f>'4-πολλυπρ'!D14</f>
        <v>???</v>
      </c>
      <c r="H14" s="13">
        <f>'4-πολλυπρ'!I14</f>
        <v>0</v>
      </c>
      <c r="I14" s="18"/>
      <c r="J14" s="18">
        <f>'1-συμβολαια'!D14</f>
        <v>1111.1099999999999</v>
      </c>
      <c r="K14" s="18"/>
      <c r="L14" s="25">
        <f>'11-χαρτόσ'!D14</f>
        <v>0</v>
      </c>
      <c r="M14" s="25"/>
      <c r="N14" s="25"/>
      <c r="O14" s="19"/>
      <c r="P14" s="15" t="e">
        <f>#REF!-R14</f>
        <v>#REF!</v>
      </c>
      <c r="Q14" s="14"/>
      <c r="R14" s="20">
        <f>'5-αντίγρ'!Q14</f>
        <v>0</v>
      </c>
      <c r="S14" s="21"/>
      <c r="T14" s="22"/>
      <c r="U14" s="83"/>
      <c r="V14" s="83"/>
      <c r="W14" s="78"/>
      <c r="X14" s="23"/>
      <c r="Y14" s="23"/>
      <c r="Z14" s="23"/>
      <c r="AA14" s="23"/>
      <c r="AB14" s="23"/>
      <c r="AC14" s="23"/>
    </row>
    <row r="15" spans="1:29" s="16" customFormat="1">
      <c r="A15" s="11" t="str">
        <f>'1-συμβολαια'!A15</f>
        <v>7ο</v>
      </c>
      <c r="B15" s="48"/>
      <c r="C15" s="77">
        <f>'1-συμβολαια'!B15</f>
        <v>37405</v>
      </c>
      <c r="D15" s="17"/>
      <c r="E15" s="87" t="str">
        <f>'1-συμβολαια'!C15</f>
        <v>αγοραπωλησία {αγροτεμάχιο 177 Ποταμιά ''βαινάρ'' 41,40μ2} τίμημα = Δ.Ο.Υ. =</v>
      </c>
      <c r="F15" s="12"/>
      <c r="G15" s="13" t="str">
        <f>'4-πολλυπρ'!D15</f>
        <v>???</v>
      </c>
      <c r="H15" s="13">
        <f>'4-πολλυπρ'!I15</f>
        <v>0</v>
      </c>
      <c r="I15" s="18"/>
      <c r="J15" s="18">
        <f>'1-συμβολαια'!D15</f>
        <v>45.9</v>
      </c>
      <c r="K15" s="18"/>
      <c r="L15" s="25">
        <f>'11-χαρτόσ'!D15</f>
        <v>0</v>
      </c>
      <c r="M15" s="25"/>
      <c r="N15" s="25"/>
      <c r="O15" s="19"/>
      <c r="P15" s="15" t="e">
        <f>#REF!-R15</f>
        <v>#REF!</v>
      </c>
      <c r="Q15" s="14"/>
      <c r="R15" s="20">
        <f>'5-αντίγρ'!Q15</f>
        <v>0</v>
      </c>
      <c r="S15" s="21"/>
      <c r="T15" s="22"/>
      <c r="U15" s="83"/>
      <c r="V15" s="83"/>
      <c r="W15" s="78"/>
      <c r="X15" s="23"/>
      <c r="Y15" s="23"/>
      <c r="Z15" s="23"/>
      <c r="AA15" s="23"/>
      <c r="AB15" s="23"/>
      <c r="AC15" s="23"/>
    </row>
    <row r="16" spans="1:29" s="16" customFormat="1">
      <c r="A16" s="11">
        <f>'1-συμβολαια'!A16</f>
        <v>0</v>
      </c>
      <c r="B16" s="48"/>
      <c r="C16" s="77">
        <f>'1-συμβολαια'!B16</f>
        <v>0</v>
      </c>
      <c r="D16" s="17"/>
      <c r="E16" s="87" t="str">
        <f>'1-συμβολαια'!C16</f>
        <v>ΧΡΗΣΙΚΤΗΣΙΑ αγροτεμαχίου ;;;??? = 1993 ΑΝΑΔΑΣΜΟΣ</v>
      </c>
      <c r="F16" s="12"/>
      <c r="G16" s="13" t="str">
        <f>'4-πολλυπρ'!D16</f>
        <v>???</v>
      </c>
      <c r="H16" s="13">
        <f>'4-πολλυπρ'!I16</f>
        <v>0</v>
      </c>
      <c r="I16" s="18"/>
      <c r="J16" s="18">
        <f>'1-συμβολαια'!D16</f>
        <v>5.55</v>
      </c>
      <c r="K16" s="18"/>
      <c r="L16" s="25">
        <f>'11-χαρτόσ'!D16</f>
        <v>0</v>
      </c>
      <c r="M16" s="25"/>
      <c r="N16" s="25"/>
      <c r="O16" s="19"/>
      <c r="P16" s="15" t="e">
        <f>#REF!-R16</f>
        <v>#REF!</v>
      </c>
      <c r="Q16" s="14"/>
      <c r="R16" s="20">
        <f>'5-αντίγρ'!Q16</f>
        <v>0</v>
      </c>
      <c r="S16" s="21"/>
      <c r="T16" s="22"/>
      <c r="U16" s="83"/>
      <c r="V16" s="83"/>
      <c r="W16" s="78"/>
      <c r="X16" s="23"/>
      <c r="Y16" s="23"/>
      <c r="Z16" s="23"/>
      <c r="AA16" s="23"/>
      <c r="AB16" s="23"/>
      <c r="AC16" s="23"/>
    </row>
    <row r="17" spans="1:35">
      <c r="A17" s="839" t="s">
        <v>56</v>
      </c>
      <c r="B17" s="840"/>
      <c r="C17" s="840"/>
      <c r="D17" s="840"/>
      <c r="E17" s="840"/>
      <c r="F17" s="840"/>
      <c r="G17" s="840"/>
      <c r="H17" s="840"/>
      <c r="I17" s="840"/>
      <c r="J17" s="840"/>
      <c r="K17" s="43"/>
      <c r="L17" s="1">
        <f>SUM(L3:L16)</f>
        <v>0</v>
      </c>
      <c r="M17" s="1"/>
      <c r="N17" s="1"/>
      <c r="O17" s="1">
        <f>SUM(O3:O16)</f>
        <v>0</v>
      </c>
      <c r="P17" s="37" t="e">
        <f>SUM(P3:P16)</f>
        <v>#REF!</v>
      </c>
      <c r="Q17" s="1">
        <f>SUM(Q3:Q16)</f>
        <v>0</v>
      </c>
      <c r="R17" s="1">
        <f>SUM(R3:R16)</f>
        <v>0</v>
      </c>
      <c r="S17" s="1">
        <f>SUM(S3:S16)</f>
        <v>0</v>
      </c>
      <c r="T17" s="3"/>
      <c r="U17" s="79"/>
      <c r="V17" s="79"/>
    </row>
    <row r="18" spans="1:35">
      <c r="T18" s="114"/>
    </row>
    <row r="19" spans="1:35" ht="15.75" customHeight="1">
      <c r="T19" s="114"/>
      <c r="U19" s="822" t="s">
        <v>119</v>
      </c>
      <c r="V19" s="822"/>
      <c r="W19" s="822"/>
      <c r="X19" s="822"/>
      <c r="Y19" s="822"/>
      <c r="Z19" s="822"/>
      <c r="AA19" s="822"/>
      <c r="AB19" s="822"/>
      <c r="AC19" s="822"/>
      <c r="AD19" s="112"/>
      <c r="AE19" s="112"/>
      <c r="AF19" s="112"/>
      <c r="AG19" s="112"/>
      <c r="AH19" s="107"/>
      <c r="AI19" s="107"/>
    </row>
    <row r="20" spans="1:35" ht="15.75" customHeight="1">
      <c r="T20" s="114"/>
      <c r="U20" s="113"/>
      <c r="V20" s="823" t="s">
        <v>120</v>
      </c>
      <c r="W20" s="823"/>
      <c r="X20" s="823"/>
      <c r="Y20" s="823"/>
      <c r="Z20" s="823"/>
      <c r="AA20" s="823"/>
      <c r="AB20" s="823"/>
      <c r="AC20" s="823"/>
      <c r="AD20" s="823"/>
      <c r="AE20" s="107"/>
      <c r="AF20" s="107"/>
      <c r="AG20" s="107"/>
      <c r="AH20" s="107"/>
      <c r="AI20" s="107"/>
    </row>
    <row r="21" spans="1:35" ht="15.75" customHeight="1">
      <c r="T21" s="114"/>
      <c r="U21" s="113"/>
      <c r="V21" s="113"/>
      <c r="W21" s="822" t="s">
        <v>121</v>
      </c>
      <c r="X21" s="822"/>
      <c r="Y21" s="822"/>
      <c r="Z21" s="822"/>
      <c r="AA21" s="822"/>
      <c r="AB21" s="822"/>
      <c r="AC21" s="822"/>
      <c r="AD21" s="822"/>
      <c r="AE21" s="822"/>
      <c r="AF21" s="107"/>
      <c r="AG21" s="107"/>
      <c r="AH21" s="107"/>
      <c r="AI21" s="107"/>
    </row>
    <row r="22" spans="1:35" ht="15.75">
      <c r="U22" s="113"/>
      <c r="V22" s="113"/>
      <c r="W22" s="113"/>
      <c r="X22" s="823" t="s">
        <v>122</v>
      </c>
      <c r="Y22" s="823"/>
      <c r="Z22" s="823"/>
      <c r="AA22" s="823"/>
      <c r="AB22" s="823"/>
      <c r="AC22" s="823"/>
      <c r="AD22" s="823"/>
      <c r="AE22" s="823"/>
      <c r="AF22" s="823"/>
      <c r="AG22" s="107"/>
      <c r="AH22" s="107"/>
      <c r="AI22" s="107"/>
    </row>
    <row r="23" spans="1:35" ht="15.75">
      <c r="U23" s="113"/>
      <c r="V23" s="113"/>
      <c r="W23" s="113"/>
      <c r="X23" s="113"/>
      <c r="Y23" s="822" t="s">
        <v>123</v>
      </c>
      <c r="Z23" s="822"/>
      <c r="AA23" s="822"/>
      <c r="AB23" s="822"/>
      <c r="AC23" s="822"/>
      <c r="AD23" s="822"/>
      <c r="AE23" s="822"/>
      <c r="AF23" s="822"/>
      <c r="AG23" s="822"/>
      <c r="AH23" s="107"/>
      <c r="AI23" s="107"/>
    </row>
    <row r="24" spans="1:35" ht="15.75">
      <c r="U24" s="113"/>
      <c r="V24" s="113"/>
      <c r="W24" s="113"/>
      <c r="X24" s="113"/>
      <c r="Y24" s="113"/>
      <c r="Z24" s="823" t="s">
        <v>124</v>
      </c>
      <c r="AA24" s="823"/>
      <c r="AB24" s="823"/>
      <c r="AC24" s="823"/>
      <c r="AD24" s="823"/>
      <c r="AE24" s="823"/>
      <c r="AF24" s="823"/>
      <c r="AG24" s="823"/>
      <c r="AH24" s="823"/>
      <c r="AI24" s="107"/>
    </row>
    <row r="25" spans="1:35" ht="15.75">
      <c r="U25" s="113"/>
      <c r="V25" s="113"/>
      <c r="W25" s="113"/>
      <c r="X25" s="113"/>
      <c r="Y25" s="113"/>
      <c r="Z25" s="113"/>
      <c r="AA25" s="822" t="s">
        <v>125</v>
      </c>
      <c r="AB25" s="822"/>
      <c r="AC25" s="822"/>
      <c r="AD25" s="822"/>
      <c r="AE25" s="822"/>
      <c r="AF25" s="822"/>
      <c r="AG25" s="822"/>
      <c r="AH25" s="822"/>
      <c r="AI25" s="822"/>
    </row>
  </sheetData>
  <mergeCells count="18">
    <mergeCell ref="W21:AE21"/>
    <mergeCell ref="X22:AF22"/>
    <mergeCell ref="Y23:AG23"/>
    <mergeCell ref="Z24:AH24"/>
    <mergeCell ref="AA25:AI25"/>
    <mergeCell ref="U19:AC19"/>
    <mergeCell ref="V20:AD20"/>
    <mergeCell ref="U1:AC2"/>
    <mergeCell ref="T1:T2"/>
    <mergeCell ref="R1:S1"/>
    <mergeCell ref="A17:J1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9"/>
  <sheetViews>
    <sheetView workbookViewId="0">
      <pane ySplit="2" topLeftCell="A3" activePane="bottomLeft" state="frozen"/>
      <selection pane="bottomLeft" activeCell="F38" sqref="F3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2" customFormat="1" ht="32.25" customHeight="1">
      <c r="A1" s="855" t="s">
        <v>31</v>
      </c>
      <c r="B1" s="856"/>
      <c r="C1" s="856"/>
      <c r="D1" s="856"/>
      <c r="E1" s="857"/>
      <c r="F1" s="858" t="s">
        <v>290</v>
      </c>
      <c r="G1" s="859"/>
      <c r="H1" s="859"/>
      <c r="I1" s="860"/>
      <c r="J1" s="851" t="s">
        <v>291</v>
      </c>
      <c r="K1" s="852"/>
      <c r="L1" s="852"/>
      <c r="M1" s="852"/>
      <c r="N1" s="852"/>
      <c r="O1" s="852"/>
      <c r="P1" s="852"/>
      <c r="Q1" s="852"/>
      <c r="R1" s="852"/>
      <c r="S1" s="852"/>
      <c r="T1" s="852"/>
      <c r="U1" s="852"/>
      <c r="V1" s="852"/>
      <c r="W1" s="852"/>
      <c r="X1" s="852"/>
      <c r="Y1" s="853"/>
      <c r="Z1" s="861" t="s">
        <v>292</v>
      </c>
      <c r="AA1" s="862"/>
      <c r="AB1" s="862"/>
      <c r="AC1" s="863"/>
      <c r="AD1" s="851" t="s">
        <v>293</v>
      </c>
      <c r="AE1" s="852"/>
      <c r="AF1" s="852"/>
      <c r="AG1" s="852"/>
      <c r="AH1" s="852"/>
      <c r="AI1" s="852"/>
      <c r="AJ1" s="852"/>
      <c r="AK1" s="852"/>
      <c r="AL1" s="852"/>
      <c r="AM1" s="852"/>
      <c r="AN1" s="852"/>
      <c r="AO1" s="852"/>
      <c r="AP1" s="852"/>
      <c r="AQ1" s="852"/>
      <c r="AR1" s="852"/>
      <c r="AS1" s="853"/>
      <c r="AT1" s="858" t="s">
        <v>294</v>
      </c>
      <c r="AU1" s="859"/>
      <c r="AV1" s="859"/>
      <c r="AW1" s="860"/>
      <c r="AX1" s="851" t="s">
        <v>295</v>
      </c>
      <c r="AY1" s="852"/>
      <c r="AZ1" s="852"/>
      <c r="BA1" s="852"/>
      <c r="BB1" s="852"/>
      <c r="BC1" s="852"/>
      <c r="BD1" s="852"/>
      <c r="BE1" s="852"/>
      <c r="BF1" s="852"/>
      <c r="BG1" s="852"/>
      <c r="BH1" s="852"/>
      <c r="BI1" s="852"/>
      <c r="BJ1" s="852"/>
      <c r="BK1" s="852"/>
      <c r="BL1" s="852"/>
      <c r="BM1" s="853"/>
    </row>
    <row r="2" spans="1:65" s="4" customFormat="1" ht="23.25" customHeight="1">
      <c r="A2" s="174" t="s">
        <v>19</v>
      </c>
      <c r="B2" s="174" t="s">
        <v>296</v>
      </c>
      <c r="C2" s="175" t="s">
        <v>297</v>
      </c>
      <c r="D2" s="625" t="s">
        <v>29</v>
      </c>
      <c r="E2" s="811"/>
      <c r="F2" s="176" t="s">
        <v>298</v>
      </c>
      <c r="G2" s="174" t="s">
        <v>18</v>
      </c>
      <c r="H2" s="176" t="s">
        <v>23</v>
      </c>
      <c r="I2" s="177" t="s">
        <v>83</v>
      </c>
      <c r="J2" s="178" t="s">
        <v>299</v>
      </c>
      <c r="K2" s="178" t="s">
        <v>300</v>
      </c>
      <c r="L2" s="176" t="s">
        <v>301</v>
      </c>
      <c r="M2" s="176" t="s">
        <v>302</v>
      </c>
      <c r="N2" s="176" t="s">
        <v>303</v>
      </c>
      <c r="O2" s="176" t="s">
        <v>304</v>
      </c>
      <c r="P2" s="176" t="s">
        <v>305</v>
      </c>
      <c r="Q2" s="176" t="s">
        <v>306</v>
      </c>
      <c r="R2" s="176" t="s">
        <v>307</v>
      </c>
      <c r="S2" s="176" t="s">
        <v>308</v>
      </c>
      <c r="T2" s="176" t="s">
        <v>309</v>
      </c>
      <c r="U2" s="176" t="s">
        <v>23</v>
      </c>
      <c r="V2" s="176" t="s">
        <v>310</v>
      </c>
      <c r="W2" s="176" t="s">
        <v>311</v>
      </c>
      <c r="X2" s="176" t="s">
        <v>312</v>
      </c>
      <c r="Y2" s="179" t="s">
        <v>313</v>
      </c>
      <c r="Z2" s="176" t="s">
        <v>298</v>
      </c>
      <c r="AA2" s="174" t="s">
        <v>18</v>
      </c>
      <c r="AB2" s="176" t="s">
        <v>23</v>
      </c>
      <c r="AC2" s="180" t="s">
        <v>83</v>
      </c>
      <c r="AD2" s="178" t="s">
        <v>299</v>
      </c>
      <c r="AE2" s="178" t="s">
        <v>300</v>
      </c>
      <c r="AF2" s="176" t="s">
        <v>301</v>
      </c>
      <c r="AG2" s="176" t="s">
        <v>302</v>
      </c>
      <c r="AH2" s="176" t="s">
        <v>303</v>
      </c>
      <c r="AI2" s="176" t="s">
        <v>304</v>
      </c>
      <c r="AJ2" s="176" t="s">
        <v>305</v>
      </c>
      <c r="AK2" s="176" t="s">
        <v>306</v>
      </c>
      <c r="AL2" s="176" t="s">
        <v>307</v>
      </c>
      <c r="AM2" s="176" t="s">
        <v>308</v>
      </c>
      <c r="AN2" s="176" t="s">
        <v>309</v>
      </c>
      <c r="AO2" s="176" t="s">
        <v>23</v>
      </c>
      <c r="AP2" s="176" t="s">
        <v>310</v>
      </c>
      <c r="AQ2" s="176" t="s">
        <v>311</v>
      </c>
      <c r="AR2" s="176" t="s">
        <v>312</v>
      </c>
      <c r="AS2" s="179" t="s">
        <v>313</v>
      </c>
      <c r="AT2" s="176" t="s">
        <v>298</v>
      </c>
      <c r="AU2" s="174" t="s">
        <v>18</v>
      </c>
      <c r="AV2" s="176" t="s">
        <v>23</v>
      </c>
      <c r="AW2" s="177" t="s">
        <v>83</v>
      </c>
      <c r="AX2" s="178" t="s">
        <v>299</v>
      </c>
      <c r="AY2" s="178" t="s">
        <v>300</v>
      </c>
      <c r="AZ2" s="176" t="s">
        <v>301</v>
      </c>
      <c r="BA2" s="176" t="s">
        <v>302</v>
      </c>
      <c r="BB2" s="176" t="s">
        <v>303</v>
      </c>
      <c r="BC2" s="176" t="s">
        <v>304</v>
      </c>
      <c r="BD2" s="176" t="s">
        <v>305</v>
      </c>
      <c r="BE2" s="176" t="s">
        <v>306</v>
      </c>
      <c r="BF2" s="176" t="s">
        <v>307</v>
      </c>
      <c r="BG2" s="176" t="s">
        <v>308</v>
      </c>
      <c r="BH2" s="176" t="s">
        <v>309</v>
      </c>
      <c r="BI2" s="176" t="s">
        <v>23</v>
      </c>
      <c r="BJ2" s="176" t="s">
        <v>310</v>
      </c>
      <c r="BK2" s="176" t="s">
        <v>311</v>
      </c>
      <c r="BL2" s="176" t="s">
        <v>314</v>
      </c>
      <c r="BM2" s="179" t="s">
        <v>313</v>
      </c>
    </row>
    <row r="3" spans="1:65" s="32" customFormat="1">
      <c r="A3" s="28" t="str">
        <f>'1-συμβολαια'!A3</f>
        <v>3ο</v>
      </c>
      <c r="B3" s="13" t="str">
        <f>'4-πολλυπρ'!D3</f>
        <v>219-105 = πατήρ</v>
      </c>
      <c r="C3" s="13">
        <f>'4-πολλυπρ'!I3</f>
        <v>1</v>
      </c>
      <c r="D3" s="30"/>
      <c r="E3" s="28"/>
      <c r="F3" s="28"/>
      <c r="G3" s="29"/>
      <c r="H3" s="28"/>
      <c r="I3" s="28"/>
      <c r="J3" s="28"/>
      <c r="K3" s="130" t="s">
        <v>315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81" t="s">
        <v>315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3" t="str">
        <f>'4-πολλυπρ'!D4</f>
        <v>???</v>
      </c>
      <c r="C4" s="13">
        <f>'4-πολλυπρ'!I4</f>
        <v>0</v>
      </c>
      <c r="D4" s="30"/>
      <c r="E4" s="28"/>
      <c r="F4" s="28"/>
      <c r="G4" s="29"/>
      <c r="H4" s="28"/>
      <c r="I4" s="28"/>
      <c r="J4" s="28"/>
      <c r="K4" s="130" t="s">
        <v>315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81" t="s">
        <v>315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5" spans="1:65" s="32" customFormat="1">
      <c r="A5" s="28" t="str">
        <f>'1-συμβολαια'!A5</f>
        <v>4ο</v>
      </c>
      <c r="B5" s="13" t="str">
        <f>'4-πολλυπρ'!D5</f>
        <v>219-105 = πατήρ</v>
      </c>
      <c r="C5" s="13">
        <f>'4-πολλυπρ'!I5</f>
        <v>1</v>
      </c>
      <c r="D5" s="30"/>
      <c r="E5" s="28"/>
      <c r="F5" s="28"/>
      <c r="G5" s="29"/>
      <c r="H5" s="28"/>
      <c r="I5" s="28"/>
      <c r="J5" s="28"/>
      <c r="K5" s="130" t="s">
        <v>315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181" t="s">
        <v>315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6" spans="1:65" s="32" customFormat="1">
      <c r="A6" s="28">
        <f>'1-συμβολαια'!A6</f>
        <v>0</v>
      </c>
      <c r="B6" s="13" t="str">
        <f>'4-πολλυπρ'!D6</f>
        <v>???</v>
      </c>
      <c r="C6" s="13">
        <f>'4-πολλυπρ'!I6</f>
        <v>0</v>
      </c>
      <c r="D6" s="30"/>
      <c r="E6" s="28"/>
      <c r="F6" s="28"/>
      <c r="G6" s="29"/>
      <c r="H6" s="28"/>
      <c r="I6" s="28"/>
      <c r="J6" s="28"/>
      <c r="K6" s="130" t="s">
        <v>315</v>
      </c>
      <c r="L6" s="31"/>
      <c r="M6" s="31"/>
      <c r="N6" s="31"/>
      <c r="O6" s="31"/>
      <c r="P6" s="31"/>
      <c r="Q6" s="31"/>
      <c r="R6" s="31"/>
      <c r="S6" s="31"/>
      <c r="T6" s="31"/>
      <c r="U6" s="28"/>
      <c r="V6" s="29"/>
      <c r="W6" s="29"/>
      <c r="X6" s="31"/>
      <c r="Y6" s="31"/>
      <c r="Z6" s="28"/>
      <c r="AA6" s="31"/>
      <c r="AB6" s="28"/>
      <c r="AC6" s="31"/>
      <c r="AD6" s="28"/>
      <c r="AE6" s="181" t="s">
        <v>315</v>
      </c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28"/>
      <c r="AU6" s="31"/>
      <c r="AV6" s="28"/>
      <c r="AW6" s="31"/>
      <c r="AX6" s="28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28"/>
      <c r="BJ6" s="31"/>
      <c r="BK6" s="31"/>
      <c r="BL6" s="31"/>
      <c r="BM6" s="31"/>
    </row>
    <row r="7" spans="1:65" s="32" customFormat="1">
      <c r="A7" s="28">
        <f>'1-συμβολαια'!A7</f>
        <v>0</v>
      </c>
      <c r="B7" s="13" t="str">
        <f>'4-πολλυπρ'!D7</f>
        <v>???</v>
      </c>
      <c r="C7" s="13">
        <f>'4-πολλυπρ'!I7</f>
        <v>0</v>
      </c>
      <c r="D7" s="30"/>
      <c r="E7" s="28"/>
      <c r="F7" s="28"/>
      <c r="G7" s="29"/>
      <c r="H7" s="28"/>
      <c r="I7" s="28"/>
      <c r="J7" s="28"/>
      <c r="K7" s="130" t="s">
        <v>315</v>
      </c>
      <c r="L7" s="31"/>
      <c r="M7" s="31"/>
      <c r="N7" s="31"/>
      <c r="O7" s="31"/>
      <c r="P7" s="31"/>
      <c r="Q7" s="31"/>
      <c r="R7" s="31"/>
      <c r="S7" s="31"/>
      <c r="T7" s="31"/>
      <c r="U7" s="28"/>
      <c r="V7" s="29"/>
      <c r="W7" s="29"/>
      <c r="X7" s="31"/>
      <c r="Y7" s="31"/>
      <c r="Z7" s="28"/>
      <c r="AA7" s="31"/>
      <c r="AB7" s="28"/>
      <c r="AC7" s="31"/>
      <c r="AD7" s="28"/>
      <c r="AE7" s="181" t="s">
        <v>315</v>
      </c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28"/>
      <c r="AU7" s="31"/>
      <c r="AV7" s="28"/>
      <c r="AW7" s="31"/>
      <c r="AX7" s="28"/>
      <c r="AY7" s="31"/>
      <c r="AZ7" s="31"/>
      <c r="BA7" s="31"/>
      <c r="BB7" s="31"/>
      <c r="BC7" s="31"/>
      <c r="BD7" s="31"/>
      <c r="BE7" s="31"/>
      <c r="BF7" s="31"/>
      <c r="BG7" s="31"/>
      <c r="BH7" s="31"/>
      <c r="BI7" s="28"/>
      <c r="BJ7" s="31"/>
      <c r="BK7" s="31"/>
      <c r="BL7" s="31"/>
      <c r="BM7" s="31"/>
    </row>
    <row r="8" spans="1:65" s="32" customFormat="1">
      <c r="A8" s="28">
        <f>'1-συμβολαια'!A8</f>
        <v>0</v>
      </c>
      <c r="B8" s="13" t="str">
        <f>'4-πολλυπρ'!D8</f>
        <v>???</v>
      </c>
      <c r="C8" s="13">
        <f>'4-πολλυπρ'!I8</f>
        <v>0</v>
      </c>
      <c r="D8" s="30"/>
      <c r="E8" s="28"/>
      <c r="F8" s="28"/>
      <c r="G8" s="29"/>
      <c r="H8" s="28"/>
      <c r="I8" s="28"/>
      <c r="J8" s="28"/>
      <c r="K8" s="130" t="s">
        <v>315</v>
      </c>
      <c r="L8" s="31"/>
      <c r="M8" s="31"/>
      <c r="N8" s="31"/>
      <c r="O8" s="31"/>
      <c r="P8" s="31"/>
      <c r="Q8" s="31"/>
      <c r="R8" s="31"/>
      <c r="S8" s="31"/>
      <c r="T8" s="31"/>
      <c r="U8" s="28"/>
      <c r="V8" s="29"/>
      <c r="W8" s="29"/>
      <c r="X8" s="31"/>
      <c r="Y8" s="31"/>
      <c r="Z8" s="28"/>
      <c r="AA8" s="31"/>
      <c r="AB8" s="28"/>
      <c r="AC8" s="31"/>
      <c r="AD8" s="28"/>
      <c r="AE8" s="181" t="s">
        <v>315</v>
      </c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28"/>
      <c r="AU8" s="31"/>
      <c r="AV8" s="28"/>
      <c r="AW8" s="31"/>
      <c r="AX8" s="28"/>
      <c r="AY8" s="31"/>
      <c r="AZ8" s="31"/>
      <c r="BA8" s="31"/>
      <c r="BB8" s="31"/>
      <c r="BC8" s="31"/>
      <c r="BD8" s="31"/>
      <c r="BE8" s="31"/>
      <c r="BF8" s="31"/>
      <c r="BG8" s="31"/>
      <c r="BH8" s="31"/>
      <c r="BI8" s="28"/>
      <c r="BJ8" s="31"/>
      <c r="BK8" s="31"/>
      <c r="BL8" s="31"/>
      <c r="BM8" s="31"/>
    </row>
    <row r="9" spans="1:65" s="32" customFormat="1">
      <c r="A9" s="28">
        <f>'1-συμβολαια'!A9</f>
        <v>0</v>
      </c>
      <c r="B9" s="13" t="str">
        <f>'4-πολλυπρ'!D9</f>
        <v>219-105 = παππούς</v>
      </c>
      <c r="C9" s="13">
        <f>'4-πολλυπρ'!I9</f>
        <v>0</v>
      </c>
      <c r="D9" s="30"/>
      <c r="E9" s="28"/>
      <c r="F9" s="28"/>
      <c r="G9" s="29"/>
      <c r="H9" s="28"/>
      <c r="I9" s="28"/>
      <c r="J9" s="28"/>
      <c r="K9" s="130" t="s">
        <v>315</v>
      </c>
      <c r="L9" s="31"/>
      <c r="M9" s="31"/>
      <c r="N9" s="31"/>
      <c r="O9" s="31"/>
      <c r="P9" s="31"/>
      <c r="Q9" s="31"/>
      <c r="R9" s="31"/>
      <c r="S9" s="31"/>
      <c r="T9" s="31"/>
      <c r="U9" s="28"/>
      <c r="V9" s="29"/>
      <c r="W9" s="29"/>
      <c r="X9" s="31"/>
      <c r="Y9" s="31"/>
      <c r="Z9" s="28"/>
      <c r="AA9" s="31"/>
      <c r="AB9" s="28"/>
      <c r="AC9" s="31"/>
      <c r="AD9" s="28"/>
      <c r="AE9" s="181" t="s">
        <v>315</v>
      </c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28"/>
      <c r="AU9" s="31"/>
      <c r="AV9" s="28"/>
      <c r="AW9" s="31"/>
      <c r="AX9" s="28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28"/>
      <c r="BJ9" s="31"/>
      <c r="BK9" s="31"/>
      <c r="BL9" s="31"/>
      <c r="BM9" s="31"/>
    </row>
    <row r="10" spans="1:65" s="32" customFormat="1">
      <c r="A10" s="28" t="str">
        <f>'1-συμβολαια'!A10</f>
        <v>5ο</v>
      </c>
      <c r="B10" s="13" t="str">
        <f>'4-πολλυπρ'!D10</f>
        <v>219-105 = μήτηρ</v>
      </c>
      <c r="C10" s="13">
        <f>'4-πολλυπρ'!I10</f>
        <v>0</v>
      </c>
      <c r="D10" s="30"/>
      <c r="E10" s="28"/>
      <c r="F10" s="28"/>
      <c r="G10" s="29"/>
      <c r="H10" s="28"/>
      <c r="I10" s="28"/>
      <c r="J10" s="28"/>
      <c r="K10" s="130" t="s">
        <v>315</v>
      </c>
      <c r="L10" s="31"/>
      <c r="M10" s="31"/>
      <c r="N10" s="31"/>
      <c r="O10" s="31"/>
      <c r="P10" s="31"/>
      <c r="Q10" s="31"/>
      <c r="R10" s="31"/>
      <c r="S10" s="31"/>
      <c r="T10" s="31"/>
      <c r="U10" s="28"/>
      <c r="V10" s="29"/>
      <c r="W10" s="29"/>
      <c r="X10" s="31"/>
      <c r="Y10" s="31"/>
      <c r="Z10" s="28"/>
      <c r="AA10" s="31"/>
      <c r="AB10" s="28"/>
      <c r="AC10" s="31"/>
      <c r="AD10" s="28"/>
      <c r="AE10" s="181" t="s">
        <v>315</v>
      </c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28"/>
      <c r="AU10" s="31"/>
      <c r="AV10" s="28"/>
      <c r="AW10" s="31"/>
      <c r="AX10" s="28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28"/>
      <c r="BJ10" s="31"/>
      <c r="BK10" s="31"/>
      <c r="BL10" s="31"/>
      <c r="BM10" s="31"/>
    </row>
    <row r="11" spans="1:65" s="32" customFormat="1">
      <c r="A11" s="28">
        <f>'1-συμβολαια'!A11</f>
        <v>0</v>
      </c>
      <c r="B11" s="13" t="str">
        <f>'4-πολλυπρ'!D11</f>
        <v>???</v>
      </c>
      <c r="C11" s="13">
        <f>'4-πολλυπρ'!I11</f>
        <v>0</v>
      </c>
      <c r="D11" s="30"/>
      <c r="E11" s="28"/>
      <c r="F11" s="28"/>
      <c r="G11" s="29"/>
      <c r="H11" s="28"/>
      <c r="I11" s="28"/>
      <c r="J11" s="28"/>
      <c r="K11" s="130" t="s">
        <v>315</v>
      </c>
      <c r="L11" s="31"/>
      <c r="M11" s="31"/>
      <c r="N11" s="31"/>
      <c r="O11" s="31"/>
      <c r="P11" s="31"/>
      <c r="Q11" s="31"/>
      <c r="R11" s="31"/>
      <c r="S11" s="31"/>
      <c r="T11" s="31"/>
      <c r="U11" s="28"/>
      <c r="V11" s="29"/>
      <c r="W11" s="29"/>
      <c r="X11" s="31"/>
      <c r="Y11" s="31"/>
      <c r="Z11" s="28"/>
      <c r="AA11" s="31"/>
      <c r="AB11" s="28"/>
      <c r="AC11" s="31"/>
      <c r="AD11" s="28"/>
      <c r="AE11" s="181" t="s">
        <v>315</v>
      </c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28"/>
      <c r="AU11" s="31"/>
      <c r="AV11" s="28"/>
      <c r="AW11" s="31"/>
      <c r="AX11" s="28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28"/>
      <c r="BJ11" s="31"/>
      <c r="BK11" s="31"/>
      <c r="BL11" s="31"/>
      <c r="BM11" s="31"/>
    </row>
    <row r="12" spans="1:65" s="32" customFormat="1">
      <c r="A12" s="28">
        <f>'1-συμβολαια'!A12</f>
        <v>0</v>
      </c>
      <c r="B12" s="13" t="str">
        <f>'4-πολλυπρ'!D12</f>
        <v>219-105 = παππούς</v>
      </c>
      <c r="C12" s="13">
        <f>'4-πολλυπρ'!I12</f>
        <v>0</v>
      </c>
      <c r="D12" s="30"/>
      <c r="E12" s="28"/>
      <c r="F12" s="28"/>
      <c r="G12" s="29"/>
      <c r="H12" s="28"/>
      <c r="I12" s="28"/>
      <c r="J12" s="28"/>
      <c r="K12" s="130" t="s">
        <v>315</v>
      </c>
      <c r="L12" s="31"/>
      <c r="M12" s="31"/>
      <c r="N12" s="31"/>
      <c r="O12" s="31"/>
      <c r="P12" s="31"/>
      <c r="Q12" s="31"/>
      <c r="R12" s="31"/>
      <c r="S12" s="31"/>
      <c r="T12" s="31"/>
      <c r="U12" s="28"/>
      <c r="V12" s="29"/>
      <c r="W12" s="29"/>
      <c r="X12" s="31"/>
      <c r="Y12" s="31"/>
      <c r="Z12" s="28"/>
      <c r="AA12" s="31"/>
      <c r="AB12" s="28"/>
      <c r="AC12" s="31"/>
      <c r="AD12" s="28"/>
      <c r="AE12" s="181" t="s">
        <v>315</v>
      </c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28"/>
      <c r="AU12" s="31"/>
      <c r="AV12" s="28"/>
      <c r="AW12" s="31"/>
      <c r="AX12" s="28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28"/>
      <c r="BJ12" s="31"/>
      <c r="BK12" s="31"/>
      <c r="BL12" s="31"/>
      <c r="BM12" s="31"/>
    </row>
    <row r="13" spans="1:65" s="32" customFormat="1">
      <c r="A13" s="28" t="str">
        <f>'1-συμβολαια'!A13</f>
        <v>6ο</v>
      </c>
      <c r="B13" s="13" t="str">
        <f>'4-πολλυπρ'!D13</f>
        <v>219-105 = μήτηρ</v>
      </c>
      <c r="C13" s="13">
        <f>'4-πολλυπρ'!I13</f>
        <v>0</v>
      </c>
      <c r="D13" s="30"/>
      <c r="E13" s="28"/>
      <c r="F13" s="28"/>
      <c r="G13" s="29"/>
      <c r="H13" s="28"/>
      <c r="I13" s="28"/>
      <c r="J13" s="28"/>
      <c r="K13" s="130" t="s">
        <v>315</v>
      </c>
      <c r="L13" s="31"/>
      <c r="M13" s="31"/>
      <c r="N13" s="31"/>
      <c r="O13" s="31"/>
      <c r="P13" s="31"/>
      <c r="Q13" s="31"/>
      <c r="R13" s="31"/>
      <c r="S13" s="31"/>
      <c r="T13" s="31"/>
      <c r="U13" s="28"/>
      <c r="V13" s="29"/>
      <c r="W13" s="29"/>
      <c r="X13" s="31"/>
      <c r="Y13" s="31"/>
      <c r="Z13" s="28"/>
      <c r="AA13" s="31"/>
      <c r="AB13" s="28"/>
      <c r="AC13" s="31"/>
      <c r="AD13" s="28"/>
      <c r="AE13" s="181" t="s">
        <v>315</v>
      </c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28"/>
      <c r="AU13" s="31"/>
      <c r="AV13" s="28"/>
      <c r="AW13" s="31"/>
      <c r="AX13" s="28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28"/>
      <c r="BJ13" s="31"/>
      <c r="BK13" s="31"/>
      <c r="BL13" s="31"/>
      <c r="BM13" s="31"/>
    </row>
    <row r="14" spans="1:65" s="32" customFormat="1">
      <c r="A14" s="28">
        <f>'1-συμβολαια'!A14</f>
        <v>0</v>
      </c>
      <c r="B14" s="13" t="str">
        <f>'4-πολλυπρ'!D14</f>
        <v>???</v>
      </c>
      <c r="C14" s="13">
        <f>'4-πολλυπρ'!I14</f>
        <v>0</v>
      </c>
      <c r="D14" s="30"/>
      <c r="E14" s="28"/>
      <c r="F14" s="28"/>
      <c r="G14" s="29"/>
      <c r="H14" s="28"/>
      <c r="I14" s="28"/>
      <c r="J14" s="28"/>
      <c r="K14" s="130" t="s">
        <v>315</v>
      </c>
      <c r="L14" s="31"/>
      <c r="M14" s="31"/>
      <c r="N14" s="31"/>
      <c r="O14" s="31"/>
      <c r="P14" s="31"/>
      <c r="Q14" s="31"/>
      <c r="R14" s="31"/>
      <c r="S14" s="31"/>
      <c r="T14" s="31"/>
      <c r="U14" s="28"/>
      <c r="V14" s="29"/>
      <c r="W14" s="29"/>
      <c r="X14" s="31"/>
      <c r="Y14" s="31"/>
      <c r="Z14" s="28"/>
      <c r="AA14" s="31"/>
      <c r="AB14" s="28"/>
      <c r="AC14" s="31"/>
      <c r="AD14" s="28"/>
      <c r="AE14" s="181" t="s">
        <v>315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28"/>
      <c r="AU14" s="31"/>
      <c r="AV14" s="28"/>
      <c r="AW14" s="31"/>
      <c r="AX14" s="28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28"/>
      <c r="BJ14" s="31"/>
      <c r="BK14" s="31"/>
      <c r="BL14" s="31"/>
      <c r="BM14" s="31"/>
    </row>
    <row r="15" spans="1:65" s="32" customFormat="1">
      <c r="A15" s="28" t="str">
        <f>'1-συμβολαια'!A15</f>
        <v>7ο</v>
      </c>
      <c r="B15" s="13" t="str">
        <f>'4-πολλυπρ'!D15</f>
        <v>???</v>
      </c>
      <c r="C15" s="13">
        <f>'4-πολλυπρ'!I15</f>
        <v>0</v>
      </c>
      <c r="D15" s="30"/>
      <c r="E15" s="28"/>
      <c r="F15" s="28"/>
      <c r="G15" s="29"/>
      <c r="H15" s="28"/>
      <c r="I15" s="28"/>
      <c r="J15" s="28"/>
      <c r="K15" s="130" t="s">
        <v>315</v>
      </c>
      <c r="L15" s="31"/>
      <c r="M15" s="31"/>
      <c r="N15" s="31"/>
      <c r="O15" s="31"/>
      <c r="P15" s="31"/>
      <c r="Q15" s="31"/>
      <c r="R15" s="31"/>
      <c r="S15" s="31"/>
      <c r="T15" s="31"/>
      <c r="U15" s="28"/>
      <c r="V15" s="29"/>
      <c r="W15" s="29"/>
      <c r="X15" s="31"/>
      <c r="Y15" s="31"/>
      <c r="Z15" s="28"/>
      <c r="AA15" s="31"/>
      <c r="AB15" s="28"/>
      <c r="AC15" s="31"/>
      <c r="AD15" s="28"/>
      <c r="AE15" s="181" t="s">
        <v>315</v>
      </c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28"/>
      <c r="AU15" s="31"/>
      <c r="AV15" s="28"/>
      <c r="AW15" s="31"/>
      <c r="AX15" s="28"/>
      <c r="AY15" s="31"/>
      <c r="AZ15" s="31"/>
      <c r="BA15" s="31"/>
      <c r="BB15" s="31"/>
      <c r="BC15" s="31"/>
      <c r="BD15" s="31"/>
      <c r="BE15" s="31"/>
      <c r="BF15" s="31"/>
      <c r="BG15" s="31"/>
      <c r="BH15" s="31"/>
      <c r="BI15" s="28"/>
      <c r="BJ15" s="31"/>
      <c r="BK15" s="31"/>
      <c r="BL15" s="31"/>
      <c r="BM15" s="31"/>
    </row>
    <row r="16" spans="1:65" s="32" customFormat="1">
      <c r="A16" s="28">
        <f>'1-συμβολαια'!A16</f>
        <v>0</v>
      </c>
      <c r="B16" s="13" t="str">
        <f>'4-πολλυπρ'!D16</f>
        <v>???</v>
      </c>
      <c r="C16" s="13">
        <f>'4-πολλυπρ'!I16</f>
        <v>0</v>
      </c>
      <c r="D16" s="30"/>
      <c r="E16" s="28"/>
      <c r="F16" s="28"/>
      <c r="G16" s="29"/>
      <c r="H16" s="28"/>
      <c r="I16" s="28"/>
      <c r="J16" s="28"/>
      <c r="K16" s="130" t="s">
        <v>315</v>
      </c>
      <c r="L16" s="31"/>
      <c r="M16" s="31"/>
      <c r="N16" s="31"/>
      <c r="O16" s="31"/>
      <c r="P16" s="31"/>
      <c r="Q16" s="31"/>
      <c r="R16" s="31"/>
      <c r="S16" s="31"/>
      <c r="T16" s="31"/>
      <c r="U16" s="28"/>
      <c r="V16" s="29"/>
      <c r="W16" s="29"/>
      <c r="X16" s="31"/>
      <c r="Y16" s="31"/>
      <c r="Z16" s="28"/>
      <c r="AA16" s="31"/>
      <c r="AB16" s="28"/>
      <c r="AC16" s="31"/>
      <c r="AD16" s="28"/>
      <c r="AE16" s="181" t="s">
        <v>315</v>
      </c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28"/>
      <c r="AU16" s="31"/>
      <c r="AV16" s="28"/>
      <c r="AW16" s="31"/>
      <c r="AX16" s="28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28"/>
      <c r="BJ16" s="31"/>
      <c r="BK16" s="31"/>
      <c r="BL16" s="31"/>
      <c r="BM16" s="31"/>
    </row>
    <row r="18" spans="6:9">
      <c r="F18" s="854" t="s">
        <v>316</v>
      </c>
      <c r="G18" s="854"/>
      <c r="H18" s="854"/>
      <c r="I18" s="854"/>
    </row>
    <row r="19" spans="6:9">
      <c r="F19" s="854"/>
      <c r="G19" s="854"/>
      <c r="H19" s="854"/>
      <c r="I19" s="854"/>
    </row>
  </sheetData>
  <mergeCells count="9">
    <mergeCell ref="AX1:BM1"/>
    <mergeCell ref="D2:E2"/>
    <mergeCell ref="F18:I1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L54"/>
  <sheetViews>
    <sheetView tabSelected="1"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7.28515625" style="7" bestFit="1" customWidth="1"/>
    <col min="2" max="2" width="8.7109375" style="355" bestFit="1" customWidth="1"/>
    <col min="3" max="3" width="56.28515625" style="88" bestFit="1" customWidth="1"/>
    <col min="4" max="4" width="6.7109375" style="3" customWidth="1"/>
    <col min="5" max="5" width="23.57031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3" width="11.5703125" style="2" bestFit="1" customWidth="1"/>
    <col min="14" max="14" width="11.5703125" style="2" customWidth="1"/>
    <col min="15" max="16" width="11.5703125" style="2" bestFit="1" customWidth="1"/>
    <col min="17" max="17" width="10.28515625" style="2" bestFit="1" customWidth="1"/>
    <col min="18" max="18" width="13.140625" style="2" customWidth="1"/>
    <col min="19" max="19" width="9.42578125" style="2" customWidth="1"/>
    <col min="20" max="20" width="8.85546875" style="2" customWidth="1"/>
    <col min="21" max="21" width="13.42578125" style="73" customWidth="1"/>
    <col min="22" max="22" width="9.140625" style="73" customWidth="1"/>
    <col min="23" max="23" width="11.28515625" style="2" customWidth="1"/>
    <col min="24" max="24" width="10.7109375" style="2" customWidth="1"/>
    <col min="25" max="25" width="11.7109375" style="2" customWidth="1"/>
    <col min="26" max="26" width="8.140625" style="2" bestFit="1" customWidth="1"/>
    <col min="27" max="27" width="8.28515625" style="2" bestFit="1" customWidth="1"/>
    <col min="28" max="28" width="10.28515625" style="2" bestFit="1" customWidth="1"/>
    <col min="29" max="29" width="8.140625" style="2" bestFit="1" customWidth="1"/>
    <col min="30" max="30" width="10.28515625" style="2" bestFit="1" customWidth="1"/>
    <col min="31" max="31" width="8.7109375" style="27" bestFit="1" customWidth="1"/>
    <col min="32" max="32" width="10.28515625" style="7" bestFit="1" customWidth="1"/>
    <col min="33" max="33" width="21.42578125" style="75" customWidth="1"/>
    <col min="34" max="34" width="7.5703125" style="3" customWidth="1"/>
    <col min="35" max="35" width="9.5703125" style="3" customWidth="1"/>
    <col min="36" max="38" width="6.42578125" style="3" customWidth="1"/>
    <col min="39" max="54" width="7" style="3" customWidth="1"/>
    <col min="55" max="55" width="29.28515625" style="3" bestFit="1" customWidth="1"/>
    <col min="56" max="16384" width="9.140625" style="3"/>
  </cols>
  <sheetData>
    <row r="1" spans="1:38" ht="29.25" customHeight="1">
      <c r="A1" s="890" t="s">
        <v>1</v>
      </c>
      <c r="B1" s="892" t="s">
        <v>2</v>
      </c>
      <c r="C1" s="889" t="s">
        <v>0</v>
      </c>
      <c r="D1" s="894" t="s">
        <v>11</v>
      </c>
      <c r="E1" s="887" t="s">
        <v>12</v>
      </c>
      <c r="F1" s="896" t="s">
        <v>508</v>
      </c>
      <c r="G1" s="897"/>
      <c r="H1" s="897"/>
      <c r="I1" s="898" t="s">
        <v>519</v>
      </c>
      <c r="J1" s="901" t="s">
        <v>580</v>
      </c>
      <c r="K1" s="902"/>
      <c r="L1" s="902"/>
      <c r="M1" s="902"/>
      <c r="N1" s="902"/>
      <c r="O1" s="902"/>
      <c r="P1" s="903"/>
      <c r="Q1" s="904" t="s">
        <v>509</v>
      </c>
      <c r="R1" s="899" t="s">
        <v>510</v>
      </c>
      <c r="S1" s="867" t="s">
        <v>138</v>
      </c>
      <c r="T1" s="871" t="s">
        <v>511</v>
      </c>
      <c r="U1" s="872"/>
      <c r="V1" s="872"/>
      <c r="W1" s="872"/>
      <c r="X1" s="875" t="s">
        <v>43</v>
      </c>
      <c r="Y1" s="876"/>
      <c r="Z1" s="877" t="s">
        <v>58</v>
      </c>
      <c r="AA1" s="878"/>
      <c r="AB1" s="873" t="s">
        <v>76</v>
      </c>
      <c r="AC1" s="874"/>
      <c r="AD1" s="874"/>
      <c r="AE1" s="879" t="s">
        <v>54</v>
      </c>
      <c r="AF1" s="881" t="s">
        <v>44</v>
      </c>
      <c r="AG1" s="869" t="s">
        <v>79</v>
      </c>
      <c r="AH1" s="864" t="s">
        <v>29</v>
      </c>
      <c r="AI1" s="865"/>
      <c r="AJ1" s="865"/>
      <c r="AK1" s="865"/>
      <c r="AL1" s="866"/>
    </row>
    <row r="2" spans="1:38" ht="26.25" thickBot="1">
      <c r="A2" s="891"/>
      <c r="B2" s="893"/>
      <c r="C2" s="645"/>
      <c r="D2" s="895"/>
      <c r="E2" s="888"/>
      <c r="F2" s="243" t="s">
        <v>252</v>
      </c>
      <c r="G2" s="242" t="s">
        <v>90</v>
      </c>
      <c r="H2" s="311" t="s">
        <v>47</v>
      </c>
      <c r="I2" s="710"/>
      <c r="J2" s="905" t="s">
        <v>365</v>
      </c>
      <c r="K2" s="906" t="s">
        <v>538</v>
      </c>
      <c r="L2" s="906" t="s">
        <v>581</v>
      </c>
      <c r="M2" s="905" t="s">
        <v>93</v>
      </c>
      <c r="N2" s="905"/>
      <c r="O2" s="906" t="s">
        <v>538</v>
      </c>
      <c r="P2" s="906" t="s">
        <v>581</v>
      </c>
      <c r="Q2" s="907"/>
      <c r="R2" s="900"/>
      <c r="S2" s="868"/>
      <c r="T2" s="67" t="s">
        <v>23</v>
      </c>
      <c r="U2" s="72" t="s">
        <v>80</v>
      </c>
      <c r="V2" s="497" t="s">
        <v>538</v>
      </c>
      <c r="W2" s="498" t="s">
        <v>539</v>
      </c>
      <c r="X2" s="39" t="s">
        <v>23</v>
      </c>
      <c r="Y2" s="36" t="s">
        <v>34</v>
      </c>
      <c r="Z2" s="39" t="s">
        <v>23</v>
      </c>
      <c r="AA2" s="40" t="s">
        <v>34</v>
      </c>
      <c r="AB2" s="39" t="s">
        <v>512</v>
      </c>
      <c r="AC2" s="9" t="s">
        <v>513</v>
      </c>
      <c r="AD2" s="38" t="s">
        <v>33</v>
      </c>
      <c r="AE2" s="880"/>
      <c r="AF2" s="882"/>
      <c r="AG2" s="870"/>
      <c r="AH2" s="864"/>
      <c r="AI2" s="865"/>
      <c r="AJ2" s="865"/>
      <c r="AK2" s="865"/>
      <c r="AL2" s="866"/>
    </row>
    <row r="3" spans="1:38" s="5" customFormat="1">
      <c r="A3" s="378" t="str">
        <f>'1-συμβολαια'!A3</f>
        <v>3ο</v>
      </c>
      <c r="B3" s="354">
        <f>'1-συμβολαια'!B3</f>
        <v>37405</v>
      </c>
      <c r="C3" s="352" t="str">
        <f>'1-συμβολαια'!C3</f>
        <v>γονική αγροτεμάχιο ;;;??? Ποταμιά '';;;???'' 1.401,50μ2</v>
      </c>
      <c r="D3" s="325" t="str">
        <f>'4-πολλυπρ'!D3</f>
        <v>219-105 = πατήρ</v>
      </c>
      <c r="E3" s="325" t="str">
        <f>'4-πολλυπρ'!J3</f>
        <v>219-105 = θυγατέρα 1η</v>
      </c>
      <c r="F3" s="324">
        <f>'14-βιβλΕσ'!K3</f>
        <v>7.8566699999999994</v>
      </c>
      <c r="G3" s="318">
        <f>'14-βιβλΕσ'!P3</f>
        <v>15.84</v>
      </c>
      <c r="H3" s="318">
        <f t="shared" ref="H3" si="0">F3+G3</f>
        <v>23.696669999999997</v>
      </c>
      <c r="I3" s="318"/>
      <c r="J3" s="908">
        <v>13.3</v>
      </c>
      <c r="K3" s="908">
        <v>132.62</v>
      </c>
      <c r="L3" s="909">
        <v>197</v>
      </c>
      <c r="M3" s="910">
        <v>44509</v>
      </c>
      <c r="N3" s="318"/>
      <c r="O3" s="318"/>
      <c r="P3" s="318"/>
      <c r="Q3" s="377"/>
      <c r="R3" s="318">
        <f>('14-βιβλΕσ'!M3+'14-βιβλΕσ'!N3+'14-βιβλΕσ'!Q3)*40%</f>
        <v>77.631919999999994</v>
      </c>
      <c r="S3" s="318">
        <f>'14-βιβλΕσ'!Q3</f>
        <v>172.47</v>
      </c>
      <c r="T3" s="318">
        <f>AC3</f>
        <v>76.53</v>
      </c>
      <c r="U3" s="260" t="s">
        <v>560</v>
      </c>
      <c r="V3" s="318">
        <v>753.96</v>
      </c>
      <c r="W3" s="318">
        <v>3045.3035021559704</v>
      </c>
      <c r="X3" s="318">
        <f>AD3</f>
        <v>209.92133749999996</v>
      </c>
      <c r="Y3" s="264">
        <f>7058+L3</f>
        <v>7255</v>
      </c>
      <c r="Z3" s="241"/>
      <c r="AA3" s="241"/>
      <c r="AB3" s="318">
        <f>'1-συμβολαια'!L3+'1-συμβολαια'!P3+3+'8-κ-15-17'!AE3+'14-βιβλΕσ'!K3+'14-βιβλΕσ'!P3+'14-βιβλΕσ'!Q3</f>
        <v>286.45133749999997</v>
      </c>
      <c r="AC3" s="318">
        <f>'1-συμβολαια'!M3</f>
        <v>76.53</v>
      </c>
      <c r="AD3" s="318">
        <f t="shared" ref="AD3" si="1">AB3-AC3</f>
        <v>209.92133749999996</v>
      </c>
      <c r="AE3" s="326">
        <v>46009</v>
      </c>
      <c r="AF3" s="260">
        <f t="shared" ref="AF3" si="2">Y3+AA3</f>
        <v>7255</v>
      </c>
      <c r="AG3" s="353"/>
      <c r="AH3" s="71"/>
      <c r="AI3" s="71"/>
      <c r="AJ3" s="71"/>
      <c r="AK3" s="71"/>
      <c r="AL3" s="71"/>
    </row>
    <row r="4" spans="1:38" s="5" customFormat="1" ht="12" thickBot="1">
      <c r="A4" s="393">
        <f>'1-συμβολαια'!A4</f>
        <v>0</v>
      </c>
      <c r="B4" s="385"/>
      <c r="C4" s="452" t="str">
        <f>'1-συμβολαια'!C4</f>
        <v>χργησικτησία αγροτεμαχίου = 1993 ΑΝΑΔΑΣΜΟΣ</v>
      </c>
      <c r="D4" s="491" t="str">
        <f>'4-πολλυπρ'!D4</f>
        <v>???</v>
      </c>
      <c r="E4" s="491" t="str">
        <f>'4-πολλυπρ'!J4</f>
        <v>219-105 = πατήρ</v>
      </c>
      <c r="F4" s="389">
        <f>'14-βιβλΕσ'!K4</f>
        <v>3.9062980000000005</v>
      </c>
      <c r="G4" s="460">
        <f>'14-βιβλΕσ'!P4</f>
        <v>6.9600000000000009</v>
      </c>
      <c r="H4" s="460">
        <f t="shared" ref="H4:H14" si="3">F4+G4</f>
        <v>10.866298</v>
      </c>
      <c r="I4" s="460">
        <f>'8-κ-15-17'!AG4</f>
        <v>8.6111024999999994</v>
      </c>
      <c r="J4" s="400"/>
      <c r="K4" s="400"/>
      <c r="L4" s="911"/>
      <c r="M4" s="912"/>
      <c r="N4" s="460"/>
      <c r="O4" s="460"/>
      <c r="P4" s="460"/>
      <c r="Q4" s="492"/>
      <c r="R4" s="460">
        <f>('14-βιβλΕσ'!M4+'14-βιβλΕσ'!N4+'14-βιβλΕσ'!Q4)*40%</f>
        <v>41.145327999999999</v>
      </c>
      <c r="S4" s="460">
        <f>'14-βιβλΕσ'!Q4</f>
        <v>67.249999999999986</v>
      </c>
      <c r="T4" s="460"/>
      <c r="U4" s="594"/>
      <c r="V4" s="460"/>
      <c r="W4" s="460">
        <f t="shared" ref="W4:W16" si="4">AD4</f>
        <v>118.43442249999998</v>
      </c>
      <c r="X4" s="460">
        <f t="shared" ref="X4:X16" si="5">AD4</f>
        <v>118.43442249999998</v>
      </c>
      <c r="Y4" s="454">
        <v>3419.2302191108261</v>
      </c>
      <c r="Z4" s="493"/>
      <c r="AA4" s="493"/>
      <c r="AB4" s="460">
        <f>'1-συμβολαια'!L4+'1-συμβολαια'!P4+'8-κ-15-17'!AE4+'14-βιβλΕσ'!K4+'14-βιβλΕσ'!P4+'14-βιβλΕσ'!Q4</f>
        <v>118.43442249999998</v>
      </c>
      <c r="AC4" s="460">
        <f>'1-συμβολαια'!M4</f>
        <v>0</v>
      </c>
      <c r="AD4" s="460">
        <f t="shared" ref="AD4:AD14" si="6">AB4-AC4</f>
        <v>118.43442249999998</v>
      </c>
      <c r="AE4" s="495"/>
      <c r="AF4" s="454">
        <f t="shared" ref="AF4:AF14" si="7">Y4+AA4</f>
        <v>3419.2302191108261</v>
      </c>
      <c r="AG4" s="597"/>
      <c r="AH4" s="459"/>
      <c r="AI4" s="459"/>
      <c r="AJ4" s="459"/>
      <c r="AK4" s="459"/>
      <c r="AL4" s="459"/>
    </row>
    <row r="5" spans="1:38" s="5" customFormat="1">
      <c r="A5" s="384" t="str">
        <f>'1-συμβολαια'!A5</f>
        <v>4ο</v>
      </c>
      <c r="B5" s="354">
        <f>'1-συμβολαια'!B5</f>
        <v>37405</v>
      </c>
      <c r="C5" s="352" t="str">
        <f>'1-συμβολαια'!C5</f>
        <v xml:space="preserve">γονική </v>
      </c>
      <c r="D5" s="325" t="str">
        <f>'4-πολλυπρ'!D5</f>
        <v>219-105 = πατήρ</v>
      </c>
      <c r="E5" s="325" t="str">
        <f>'4-πολλυπρ'!J5</f>
        <v>219-105 = θυγατέρα 2η</v>
      </c>
      <c r="F5" s="324">
        <f>'14-βιβλΕσ'!K5</f>
        <v>12.337495999999998</v>
      </c>
      <c r="G5" s="318">
        <f>'14-βιβλΕσ'!P5</f>
        <v>15.84</v>
      </c>
      <c r="H5" s="318">
        <f t="shared" si="3"/>
        <v>28.177495999999998</v>
      </c>
      <c r="I5" s="318"/>
      <c r="J5" s="397">
        <v>29.61</v>
      </c>
      <c r="K5" s="397">
        <v>485</v>
      </c>
      <c r="L5" s="913">
        <v>485</v>
      </c>
      <c r="M5" s="914" t="s">
        <v>561</v>
      </c>
      <c r="N5" s="318"/>
      <c r="O5" s="318"/>
      <c r="P5" s="318"/>
      <c r="Q5" s="377"/>
      <c r="R5" s="318">
        <f>('14-βιβλΕσ'!M5+'14-βιβλΕσ'!N5+'14-βιβλΕσ'!Q5)*40%</f>
        <v>84.645855999999981</v>
      </c>
      <c r="S5" s="318">
        <f>'14-βιβλΕσ'!Q5</f>
        <v>187.07999999999996</v>
      </c>
      <c r="T5" s="318">
        <f>AC5</f>
        <v>124.36</v>
      </c>
      <c r="U5" s="405" t="s">
        <v>530</v>
      </c>
      <c r="V5" s="318">
        <v>1795</v>
      </c>
      <c r="W5" s="318">
        <v>4036</v>
      </c>
      <c r="X5" s="318">
        <f t="shared" si="5"/>
        <v>227.45909499999993</v>
      </c>
      <c r="Y5" s="260">
        <f>8362+L5</f>
        <v>8847</v>
      </c>
      <c r="Z5" s="241"/>
      <c r="AA5" s="241"/>
      <c r="AB5" s="318">
        <f>'1-συμβολαια'!L5+'1-συμβολαια'!P5+3+'8-κ-15-17'!AE5+'14-βιβλΕσ'!K5+'14-βιβλΕσ'!P5+'14-βιβλΕσ'!Q5</f>
        <v>351.81909499999995</v>
      </c>
      <c r="AC5" s="318">
        <f>'1-συμβολαια'!M5</f>
        <v>124.36</v>
      </c>
      <c r="AD5" s="318">
        <f t="shared" si="6"/>
        <v>227.45909499999993</v>
      </c>
      <c r="AE5" s="494">
        <v>46009</v>
      </c>
      <c r="AF5" s="260">
        <f t="shared" si="7"/>
        <v>8847</v>
      </c>
      <c r="AG5" s="596"/>
      <c r="AH5" s="457"/>
      <c r="AI5" s="457"/>
      <c r="AJ5" s="457"/>
      <c r="AK5" s="457"/>
      <c r="AL5" s="457"/>
    </row>
    <row r="6" spans="1:38" s="5" customFormat="1">
      <c r="A6" s="384">
        <f>'1-συμβολαια'!A6</f>
        <v>0</v>
      </c>
      <c r="B6" s="354"/>
      <c r="C6" s="352" t="str">
        <f>'1-συμβολαια'!C6</f>
        <v>ΧΡΗΣΙΚΤΗΣΙΑ αγροτεμαχίου ;;;??? = 1993 ΑΝΑΔΑΣΜΟΣ</v>
      </c>
      <c r="D6" s="325" t="str">
        <f>'4-πολλυπρ'!D6</f>
        <v>???</v>
      </c>
      <c r="E6" s="325" t="str">
        <f>'4-πολλυπρ'!J6</f>
        <v>219-105 = πατήρ</v>
      </c>
      <c r="F6" s="324">
        <f>'14-βιβλΕσ'!K6</f>
        <v>2.9062900000000003</v>
      </c>
      <c r="G6" s="318">
        <f>'14-βιβλΕσ'!P6</f>
        <v>6.9600000000000009</v>
      </c>
      <c r="H6" s="318">
        <f t="shared" si="3"/>
        <v>9.8662900000000011</v>
      </c>
      <c r="I6" s="318">
        <f>'8-κ-15-17'!AG6</f>
        <v>4.3055124999999999</v>
      </c>
      <c r="J6" s="298"/>
      <c r="K6" s="298"/>
      <c r="L6" s="915"/>
      <c r="M6" s="916"/>
      <c r="N6" s="318"/>
      <c r="O6" s="318"/>
      <c r="P6" s="318"/>
      <c r="Q6" s="377"/>
      <c r="R6" s="318">
        <f>('14-βιβλΕσ'!M6+'14-βιβλΕσ'!N6+'14-βιβλΕσ'!Q6)*40%</f>
        <v>39.650639999999996</v>
      </c>
      <c r="S6" s="318">
        <f>'14-βιβλΕσ'!Q6</f>
        <v>67.249999999999986</v>
      </c>
      <c r="T6" s="318"/>
      <c r="U6" s="260"/>
      <c r="V6" s="318"/>
      <c r="W6" s="318">
        <f t="shared" si="4"/>
        <v>110.39211249999998</v>
      </c>
      <c r="X6" s="318">
        <f t="shared" si="5"/>
        <v>110.39211249999998</v>
      </c>
      <c r="Y6" s="264">
        <v>3187</v>
      </c>
      <c r="Z6" s="241"/>
      <c r="AA6" s="241"/>
      <c r="AB6" s="318">
        <f>'1-συμβολαια'!L6+'1-συμβολαια'!P6+'8-κ-15-17'!AE6+'14-βιβλΕσ'!K6+'14-βιβλΕσ'!P6+'14-βιβλΕσ'!Q6</f>
        <v>110.39211249999998</v>
      </c>
      <c r="AC6" s="318">
        <f>'1-συμβολαια'!M6</f>
        <v>0</v>
      </c>
      <c r="AD6" s="318">
        <f t="shared" si="6"/>
        <v>110.39211249999998</v>
      </c>
      <c r="AE6" s="326"/>
      <c r="AF6" s="260">
        <f t="shared" si="7"/>
        <v>3187</v>
      </c>
      <c r="AG6" s="353"/>
      <c r="AH6" s="71"/>
      <c r="AI6" s="71"/>
      <c r="AJ6" s="71"/>
      <c r="AK6" s="71"/>
      <c r="AL6" s="71"/>
    </row>
    <row r="7" spans="1:38" s="5" customFormat="1">
      <c r="A7" s="384">
        <f>'1-συμβολαια'!A7</f>
        <v>0</v>
      </c>
      <c r="B7" s="354"/>
      <c r="C7" s="352" t="str">
        <f>'1-συμβολαια'!C7</f>
        <v>ΧΡΗΣΙΚΤΗΣΙΑ αγροτεμαχίου ;;;??? = 1993 ΑΝΑΔΑΣΜΟΣ</v>
      </c>
      <c r="D7" s="325" t="str">
        <f>'4-πολλυπρ'!D7</f>
        <v>???</v>
      </c>
      <c r="E7" s="325" t="str">
        <f>'4-πολλυπρ'!J7</f>
        <v>219-105 = πατήρ</v>
      </c>
      <c r="F7" s="324">
        <f>'14-βιβλΕσ'!K7</f>
        <v>2.9062900000000003</v>
      </c>
      <c r="G7" s="318">
        <f>'14-βιβλΕσ'!P7</f>
        <v>6.9600000000000009</v>
      </c>
      <c r="H7" s="318">
        <f t="shared" si="3"/>
        <v>9.8662900000000011</v>
      </c>
      <c r="I7" s="318">
        <f>'8-κ-15-17'!AG7</f>
        <v>4.3055124999999999</v>
      </c>
      <c r="J7" s="318"/>
      <c r="K7" s="318"/>
      <c r="L7" s="318"/>
      <c r="M7" s="318"/>
      <c r="N7" s="318"/>
      <c r="O7" s="318"/>
      <c r="P7" s="318"/>
      <c r="Q7" s="377"/>
      <c r="R7" s="318">
        <f>('14-βιβλΕσ'!M7+'14-βιβλΕσ'!N7+'14-βιβλΕσ'!Q7)*40%</f>
        <v>39.650639999999996</v>
      </c>
      <c r="S7" s="318">
        <f>'14-βιβλΕσ'!Q7</f>
        <v>67.249999999999986</v>
      </c>
      <c r="T7" s="318"/>
      <c r="U7" s="260"/>
      <c r="V7" s="318"/>
      <c r="W7" s="318">
        <f t="shared" si="4"/>
        <v>110.39211249999998</v>
      </c>
      <c r="X7" s="318">
        <f t="shared" si="5"/>
        <v>110.39211249999998</v>
      </c>
      <c r="Y7" s="264">
        <v>3187.0467980834069</v>
      </c>
      <c r="Z7" s="241"/>
      <c r="AA7" s="241"/>
      <c r="AB7" s="318">
        <f>'1-συμβολαια'!L7+'1-συμβολαια'!P7+'8-κ-15-17'!AE7+'14-βιβλΕσ'!K7+'14-βιβλΕσ'!P7+'14-βιβλΕσ'!Q7</f>
        <v>110.39211249999998</v>
      </c>
      <c r="AC7" s="318">
        <f>'1-συμβολαια'!M7</f>
        <v>0</v>
      </c>
      <c r="AD7" s="318">
        <f t="shared" si="6"/>
        <v>110.39211249999998</v>
      </c>
      <c r="AE7" s="326"/>
      <c r="AF7" s="260">
        <f t="shared" si="7"/>
        <v>3187.0467980834069</v>
      </c>
      <c r="AG7" s="353"/>
      <c r="AH7" s="71"/>
      <c r="AI7" s="71"/>
      <c r="AJ7" s="71"/>
      <c r="AK7" s="71"/>
      <c r="AL7" s="71"/>
    </row>
    <row r="8" spans="1:38" s="5" customFormat="1">
      <c r="A8" s="384">
        <f>'1-συμβολαια'!A8</f>
        <v>0</v>
      </c>
      <c r="B8" s="354"/>
      <c r="C8" s="352" t="str">
        <f>'1-συμβολαια'!C8</f>
        <v>ΧΡΗΣΙΚΤΗΣΙΑ αγροτεμαχίου ;;;??? = 1993 ΑΝΑΔΑΣΜΟΣ</v>
      </c>
      <c r="D8" s="325" t="str">
        <f>'4-πολλυπρ'!D8</f>
        <v>???</v>
      </c>
      <c r="E8" s="325" t="str">
        <f>'4-πολλυπρ'!J8</f>
        <v>219-105 = πατήρ</v>
      </c>
      <c r="F8" s="324">
        <f>'14-βιβλΕσ'!K8</f>
        <v>2.9062900000000003</v>
      </c>
      <c r="G8" s="318">
        <f>'14-βιβλΕσ'!P8</f>
        <v>6.9600000000000009</v>
      </c>
      <c r="H8" s="318">
        <f t="shared" si="3"/>
        <v>9.8662900000000011</v>
      </c>
      <c r="I8" s="318">
        <f>'8-κ-15-17'!AG8</f>
        <v>4.3055124999999999</v>
      </c>
      <c r="J8" s="318"/>
      <c r="K8" s="318"/>
      <c r="L8" s="318"/>
      <c r="M8" s="318"/>
      <c r="N8" s="318"/>
      <c r="O8" s="318"/>
      <c r="P8" s="318"/>
      <c r="Q8" s="377"/>
      <c r="R8" s="318">
        <f>('14-βιβλΕσ'!M8+'14-βιβλΕσ'!N8+'14-βιβλΕσ'!Q8)*40%</f>
        <v>39.650639999999996</v>
      </c>
      <c r="S8" s="318">
        <f>'14-βιβλΕσ'!Q8</f>
        <v>67.249999999999986</v>
      </c>
      <c r="T8" s="318"/>
      <c r="U8" s="260"/>
      <c r="V8" s="318"/>
      <c r="W8" s="318">
        <f t="shared" si="4"/>
        <v>110.39211249999998</v>
      </c>
      <c r="X8" s="318">
        <f t="shared" si="5"/>
        <v>110.39211249999998</v>
      </c>
      <c r="Y8" s="264">
        <v>3187.0467980834069</v>
      </c>
      <c r="Z8" s="241"/>
      <c r="AA8" s="241"/>
      <c r="AB8" s="318">
        <f>'1-συμβολαια'!L8+'1-συμβολαια'!P8+'8-κ-15-17'!AE8+'14-βιβλΕσ'!K8+'14-βιβλΕσ'!P8+'14-βιβλΕσ'!Q8</f>
        <v>110.39211249999998</v>
      </c>
      <c r="AC8" s="318">
        <f>'1-συμβολαια'!M8</f>
        <v>0</v>
      </c>
      <c r="AD8" s="318">
        <f t="shared" si="6"/>
        <v>110.39211249999998</v>
      </c>
      <c r="AE8" s="326"/>
      <c r="AF8" s="260">
        <f t="shared" si="7"/>
        <v>3187.0467980834069</v>
      </c>
      <c r="AG8" s="353"/>
      <c r="AH8" s="71"/>
      <c r="AI8" s="71"/>
      <c r="AJ8" s="71"/>
      <c r="AK8" s="71"/>
      <c r="AL8" s="71"/>
    </row>
    <row r="9" spans="1:38" s="5" customFormat="1" ht="12" thickBot="1">
      <c r="A9" s="387">
        <f>'1-συμβολαια'!A9</f>
        <v>0</v>
      </c>
      <c r="B9" s="385"/>
      <c r="C9" s="452" t="str">
        <f>'1-συμβολαια'!C9</f>
        <v>χρησικτησία κήπος = 19?? πατρός ΔΩΡΕΑ άτυπη</v>
      </c>
      <c r="D9" s="491" t="str">
        <f>'4-πολλυπρ'!D9</f>
        <v>219-105 = παππούς</v>
      </c>
      <c r="E9" s="491" t="str">
        <f>'4-πολλυπρ'!J9</f>
        <v>219-105 = πατήρ</v>
      </c>
      <c r="F9" s="389">
        <f>'14-βιβλΕσ'!K9</f>
        <v>3.3062859999999996</v>
      </c>
      <c r="G9" s="460">
        <f>'14-βιβλΕσ'!P9</f>
        <v>6.9600000000000009</v>
      </c>
      <c r="H9" s="460">
        <f t="shared" si="3"/>
        <v>10.266286000000001</v>
      </c>
      <c r="I9" s="460">
        <f>'8-κ-15-17'!AG9</f>
        <v>6.0277175000000005</v>
      </c>
      <c r="J9" s="460"/>
      <c r="K9" s="460"/>
      <c r="L9" s="460"/>
      <c r="M9" s="460"/>
      <c r="N9" s="460"/>
      <c r="O9" s="460"/>
      <c r="P9" s="460"/>
      <c r="Q9" s="492"/>
      <c r="R9" s="460">
        <f>('14-βιβλΕσ'!M9+'14-βιβλΕσ'!N9+'14-βιβλΕσ'!Q9)*40%</f>
        <v>40.717295999999997</v>
      </c>
      <c r="S9" s="460">
        <f>'14-βιβλΕσ'!Q9</f>
        <v>67.249999999999986</v>
      </c>
      <c r="T9" s="460"/>
      <c r="U9" s="454"/>
      <c r="V9" s="460"/>
      <c r="W9" s="460">
        <f t="shared" si="4"/>
        <v>114.78095749999999</v>
      </c>
      <c r="X9" s="460">
        <f t="shared" si="5"/>
        <v>114.78095749999999</v>
      </c>
      <c r="Y9" s="454">
        <v>3293</v>
      </c>
      <c r="Z9" s="493"/>
      <c r="AA9" s="493"/>
      <c r="AB9" s="460">
        <f>'1-συμβολαια'!L9+'1-συμβολαια'!P9+'8-κ-15-17'!AE9+'14-βιβλΕσ'!K9+'14-βιβλΕσ'!P9+'14-βιβλΕσ'!Q9</f>
        <v>114.78095749999999</v>
      </c>
      <c r="AC9" s="460">
        <f>'1-συμβολαια'!M9</f>
        <v>0</v>
      </c>
      <c r="AD9" s="460">
        <f t="shared" si="6"/>
        <v>114.78095749999999</v>
      </c>
      <c r="AE9" s="495"/>
      <c r="AF9" s="454">
        <f t="shared" si="7"/>
        <v>3293</v>
      </c>
      <c r="AG9" s="597"/>
      <c r="AH9" s="459"/>
      <c r="AI9" s="459"/>
      <c r="AJ9" s="459"/>
      <c r="AK9" s="459"/>
      <c r="AL9" s="459"/>
    </row>
    <row r="10" spans="1:38" s="5" customFormat="1">
      <c r="A10" s="378" t="str">
        <f>'1-συμβολαια'!A10</f>
        <v>5ο</v>
      </c>
      <c r="B10" s="354">
        <f>'1-συμβολαια'!B10</f>
        <v>37405</v>
      </c>
      <c r="C10" s="352" t="str">
        <f>'1-συμβολαια'!C10</f>
        <v>γονική</v>
      </c>
      <c r="D10" s="325" t="str">
        <f>'4-πολλυπρ'!D10</f>
        <v>219-105 = μήτηρ</v>
      </c>
      <c r="E10" s="325" t="str">
        <f>'4-πολλυπρ'!J10</f>
        <v>219-105 = θυγατέρα 1η</v>
      </c>
      <c r="F10" s="324">
        <f>'14-βιβλΕσ'!K10</f>
        <v>8.2378780000000003</v>
      </c>
      <c r="G10" s="318">
        <f>'14-βιβλΕσ'!P10</f>
        <v>18.689999999999998</v>
      </c>
      <c r="H10" s="318">
        <f t="shared" si="3"/>
        <v>26.927878</v>
      </c>
      <c r="I10" s="318"/>
      <c r="J10" s="298">
        <v>18.079999999999998</v>
      </c>
      <c r="K10" s="298">
        <v>152.56</v>
      </c>
      <c r="L10" s="915">
        <v>263</v>
      </c>
      <c r="M10" s="917">
        <v>43769</v>
      </c>
      <c r="N10" s="318"/>
      <c r="O10" s="318"/>
      <c r="P10" s="318"/>
      <c r="Q10" s="377"/>
      <c r="R10" s="318">
        <f>('14-βιβλΕσ'!M10+'14-βιβλΕσ'!N10+'14-βιβλΕσ'!Q10)*40%</f>
        <v>60.223407999999985</v>
      </c>
      <c r="S10" s="318">
        <f>'14-βιβλΕσ'!Q10</f>
        <v>150.36999999999998</v>
      </c>
      <c r="T10" s="318">
        <f>AC10</f>
        <v>97.31</v>
      </c>
      <c r="U10" s="260" t="s">
        <v>559</v>
      </c>
      <c r="V10" s="318">
        <v>815.62</v>
      </c>
      <c r="W10" s="318">
        <v>1206.46</v>
      </c>
      <c r="X10" s="318">
        <f t="shared" si="5"/>
        <v>169.25089749999995</v>
      </c>
      <c r="Y10" s="260">
        <f>6113+L10</f>
        <v>6376</v>
      </c>
      <c r="Z10" s="241"/>
      <c r="AA10" s="241"/>
      <c r="AB10" s="318">
        <f>'1-συμβολαια'!L10+'1-συμβολαια'!P10+3+'8-κ-15-17'!AE10+'14-βιβλΕσ'!K10+'14-βιβλΕσ'!P10+'14-βιβλΕσ'!Q10</f>
        <v>266.56089749999995</v>
      </c>
      <c r="AC10" s="318">
        <f>'1-συμβολαια'!M10</f>
        <v>97.31</v>
      </c>
      <c r="AD10" s="318">
        <f t="shared" si="6"/>
        <v>169.25089749999995</v>
      </c>
      <c r="AE10" s="494">
        <v>46009</v>
      </c>
      <c r="AF10" s="260">
        <f t="shared" si="7"/>
        <v>6376</v>
      </c>
      <c r="AG10" s="596"/>
      <c r="AH10" s="457"/>
      <c r="AI10" s="457"/>
      <c r="AJ10" s="457"/>
      <c r="AK10" s="457"/>
      <c r="AL10" s="457"/>
    </row>
    <row r="11" spans="1:38" s="5" customFormat="1">
      <c r="A11" s="378">
        <f>'1-συμβολαια'!A11</f>
        <v>0</v>
      </c>
      <c r="B11" s="354"/>
      <c r="C11" s="352" t="str">
        <f>'1-συμβολαια'!C11</f>
        <v>ΧΡΗΣΙΚΤΗΣΙΑ αγροτεμαχίου ;;;??? = 1993 ΑΝΑΔΑΣΜΟΣ</v>
      </c>
      <c r="D11" s="325" t="str">
        <f>'4-πολλυπρ'!D11</f>
        <v>???</v>
      </c>
      <c r="E11" s="325" t="str">
        <f>'4-πολλυπρ'!J11</f>
        <v>219-105 = μήτηρ</v>
      </c>
      <c r="F11" s="324">
        <f>'14-βιβλΕσ'!K11</f>
        <v>3.9062980000000005</v>
      </c>
      <c r="G11" s="318">
        <f>'14-βιβλΕσ'!P11</f>
        <v>6.9600000000000009</v>
      </c>
      <c r="H11" s="318">
        <f t="shared" si="3"/>
        <v>10.866298</v>
      </c>
      <c r="I11" s="318">
        <f>'8-κ-15-17'!AG11</f>
        <v>8.6111024999999994</v>
      </c>
      <c r="J11" s="318"/>
      <c r="K11" s="318"/>
      <c r="L11" s="318"/>
      <c r="M11" s="318"/>
      <c r="N11" s="318"/>
      <c r="O11" s="318"/>
      <c r="P11" s="318"/>
      <c r="Q11" s="377"/>
      <c r="R11" s="318">
        <f>('14-βιβλΕσ'!M11+'14-βιβλΕσ'!N11+'14-βιβλΕσ'!Q11)*40%</f>
        <v>39.973327999999995</v>
      </c>
      <c r="S11" s="318">
        <f>'14-βιβλΕσ'!Q11</f>
        <v>67.249999999999986</v>
      </c>
      <c r="T11" s="318"/>
      <c r="U11" s="260"/>
      <c r="V11" s="318"/>
      <c r="W11" s="318">
        <f t="shared" si="4"/>
        <v>115.50442249999998</v>
      </c>
      <c r="X11" s="318">
        <f t="shared" si="5"/>
        <v>115.50442249999998</v>
      </c>
      <c r="Y11" s="264">
        <v>3335</v>
      </c>
      <c r="Z11" s="241"/>
      <c r="AA11" s="241"/>
      <c r="AB11" s="318">
        <f>'1-συμβολαια'!L11+'1-συμβολαια'!P11+'8-κ-15-17'!AE11+'14-βιβλΕσ'!K11+'14-βιβλΕσ'!P11+'14-βιβλΕσ'!Q11</f>
        <v>115.50442249999998</v>
      </c>
      <c r="AC11" s="318">
        <f>'1-συμβολαια'!M11</f>
        <v>0</v>
      </c>
      <c r="AD11" s="318">
        <f t="shared" si="6"/>
        <v>115.50442249999998</v>
      </c>
      <c r="AE11" s="326"/>
      <c r="AF11" s="260">
        <f t="shared" si="7"/>
        <v>3335</v>
      </c>
      <c r="AG11" s="353"/>
      <c r="AH11" s="71"/>
      <c r="AI11" s="71"/>
      <c r="AJ11" s="71"/>
      <c r="AK11" s="71"/>
      <c r="AL11" s="71"/>
    </row>
    <row r="12" spans="1:38" s="5" customFormat="1" ht="12" thickBot="1">
      <c r="A12" s="393">
        <f>'1-συμβολαια'!A12</f>
        <v>0</v>
      </c>
      <c r="B12" s="385"/>
      <c r="C12" s="452" t="str">
        <f>'1-συμβολαια'!C12</f>
        <v>ΧΡΗΣΙΚΤΗΣΙΑ κήπου = 1956 πατρός ΔΩΡΕΑ άτυπη</v>
      </c>
      <c r="D12" s="491" t="str">
        <f>'4-πολλυπρ'!D12</f>
        <v>219-105 = παππούς</v>
      </c>
      <c r="E12" s="491" t="str">
        <f>'4-πολλυπρ'!J12</f>
        <v>219-105 = μήτηρ</v>
      </c>
      <c r="F12" s="389">
        <f>'14-βιβλΕσ'!K12</f>
        <v>3.3062859999999996</v>
      </c>
      <c r="G12" s="460">
        <f>'14-βιβλΕσ'!P12</f>
        <v>6.9600000000000009</v>
      </c>
      <c r="H12" s="460">
        <f t="shared" si="3"/>
        <v>10.266286000000001</v>
      </c>
      <c r="I12" s="460">
        <f>'8-κ-15-17'!AG12</f>
        <v>6.0277175000000005</v>
      </c>
      <c r="J12" s="460"/>
      <c r="K12" s="460"/>
      <c r="L12" s="460"/>
      <c r="M12" s="460"/>
      <c r="N12" s="460"/>
      <c r="O12" s="460"/>
      <c r="P12" s="460"/>
      <c r="Q12" s="492"/>
      <c r="R12" s="460">
        <f>('14-βιβλΕσ'!M12+'14-βιβλΕσ'!N12+'14-βιβλΕσ'!Q12)*40%</f>
        <v>38.373295999999996</v>
      </c>
      <c r="S12" s="460">
        <f>'14-βιβλΕσ'!Q12</f>
        <v>67.249999999999986</v>
      </c>
      <c r="T12" s="460"/>
      <c r="U12" s="454"/>
      <c r="V12" s="460"/>
      <c r="W12" s="460">
        <f t="shared" si="4"/>
        <v>108.92095749999999</v>
      </c>
      <c r="X12" s="460">
        <f t="shared" si="5"/>
        <v>108.92095749999999</v>
      </c>
      <c r="Y12" s="454">
        <v>3145</v>
      </c>
      <c r="Z12" s="493"/>
      <c r="AA12" s="493"/>
      <c r="AB12" s="460">
        <f>'1-συμβολαια'!L12+'1-συμβολαια'!P12+'8-κ-15-17'!AE12+'14-βιβλΕσ'!K12+'14-βιβλΕσ'!P12+'14-βιβλΕσ'!Q12</f>
        <v>108.92095749999999</v>
      </c>
      <c r="AC12" s="460">
        <f>'1-συμβολαια'!M12</f>
        <v>0</v>
      </c>
      <c r="AD12" s="460">
        <f t="shared" si="6"/>
        <v>108.92095749999999</v>
      </c>
      <c r="AE12" s="495"/>
      <c r="AF12" s="454">
        <f t="shared" si="7"/>
        <v>3145</v>
      </c>
      <c r="AG12" s="597"/>
      <c r="AH12" s="459"/>
      <c r="AI12" s="459"/>
      <c r="AJ12" s="459"/>
      <c r="AK12" s="459"/>
      <c r="AL12" s="459"/>
    </row>
    <row r="13" spans="1:38" s="5" customFormat="1">
      <c r="A13" s="384" t="str">
        <f>'1-συμβολαια'!A13</f>
        <v>6ο</v>
      </c>
      <c r="B13" s="354">
        <f>'1-συμβολαια'!B13</f>
        <v>37405</v>
      </c>
      <c r="C13" s="352" t="str">
        <f>'1-συμβολαια'!C13</f>
        <v>γονική {αγροτεμάχιο 177 Ποταμιά ''βαινάρ'' 1.495,60μ2</v>
      </c>
      <c r="D13" s="325" t="str">
        <f>'4-πολλυπρ'!D13</f>
        <v>219-105 = μήτηρ</v>
      </c>
      <c r="E13" s="325" t="str">
        <f>'4-πολλυπρ'!J13</f>
        <v>219-105 = θυγατέρα 2η</v>
      </c>
      <c r="F13" s="324">
        <f>'14-βιβλΕσ'!K13</f>
        <v>8.1564779999999999</v>
      </c>
      <c r="G13" s="318">
        <f>'14-βιβλΕσ'!P13</f>
        <v>15.84</v>
      </c>
      <c r="H13" s="318">
        <f t="shared" si="3"/>
        <v>23.996478</v>
      </c>
      <c r="I13" s="318"/>
      <c r="J13" s="298">
        <v>14.67</v>
      </c>
      <c r="K13" s="298">
        <v>53.87</v>
      </c>
      <c r="L13" s="915">
        <v>188</v>
      </c>
      <c r="M13" s="916">
        <v>40430</v>
      </c>
      <c r="N13" s="318"/>
      <c r="O13" s="318"/>
      <c r="P13" s="318"/>
      <c r="Q13" s="377"/>
      <c r="R13" s="318">
        <f>('14-βιβλΕσ'!M13+'14-βιβλΕσ'!N13+'14-βιβλΕσ'!Q13)*40%</f>
        <v>61.069007999999997</v>
      </c>
      <c r="S13" s="318">
        <f>'14-βιβλΕσ'!Q13</f>
        <v>137.53399999999999</v>
      </c>
      <c r="T13" s="318">
        <f>AC13</f>
        <v>79.83</v>
      </c>
      <c r="U13" s="260" t="s">
        <v>558</v>
      </c>
      <c r="V13" s="318">
        <v>293.16000000000003</v>
      </c>
      <c r="W13" s="318">
        <v>526.34</v>
      </c>
      <c r="X13" s="318">
        <f t="shared" si="5"/>
        <v>168.51489749999996</v>
      </c>
      <c r="Y13" s="260">
        <f>5764+L13</f>
        <v>5952</v>
      </c>
      <c r="Z13" s="241"/>
      <c r="AA13" s="241"/>
      <c r="AB13" s="318">
        <f>'1-συμβολαια'!L13+'1-συμβολαια'!P13+3+'8-κ-15-17'!AE13+'14-βιβλΕσ'!K13+'14-βιβλΕσ'!P13+'14-βιβλΕσ'!Q13</f>
        <v>248.34489749999997</v>
      </c>
      <c r="AC13" s="318">
        <f>'1-συμβολαια'!M13</f>
        <v>79.83</v>
      </c>
      <c r="AD13" s="318">
        <f t="shared" si="6"/>
        <v>168.51489749999996</v>
      </c>
      <c r="AE13" s="494">
        <v>46009</v>
      </c>
      <c r="AF13" s="260">
        <f t="shared" si="7"/>
        <v>5952</v>
      </c>
      <c r="AG13" s="596"/>
      <c r="AH13" s="457"/>
      <c r="AI13" s="457"/>
      <c r="AJ13" s="457"/>
      <c r="AK13" s="457"/>
      <c r="AL13" s="457"/>
    </row>
    <row r="14" spans="1:38" s="5" customFormat="1" ht="12" thickBot="1">
      <c r="A14" s="387">
        <f>'1-συμβολαια'!A14</f>
        <v>0</v>
      </c>
      <c r="B14" s="385"/>
      <c r="C14" s="452" t="str">
        <f>'1-συμβολαια'!C14</f>
        <v>ΧΡΗΣΙΚΤΗΣΙΑ αγροτεμαχίου ;;;??? = 1993 ΑΝΑΔΑΣΜΟΣ</v>
      </c>
      <c r="D14" s="491" t="str">
        <f>'4-πολλυπρ'!D14</f>
        <v>???</v>
      </c>
      <c r="E14" s="491" t="str">
        <f>'4-πολλυπρ'!J14</f>
        <v>219-105 = μήτηρ</v>
      </c>
      <c r="F14" s="389">
        <f>'14-βιβλΕσ'!K14</f>
        <v>3.9062980000000005</v>
      </c>
      <c r="G14" s="460">
        <f>'14-βιβλΕσ'!P14</f>
        <v>6.9600000000000009</v>
      </c>
      <c r="H14" s="460">
        <f t="shared" si="3"/>
        <v>10.866298</v>
      </c>
      <c r="I14" s="460">
        <f>'8-κ-15-17'!AG14</f>
        <v>8.6111024999999994</v>
      </c>
      <c r="J14" s="460"/>
      <c r="K14" s="460"/>
      <c r="L14" s="460"/>
      <c r="M14" s="460"/>
      <c r="N14" s="460"/>
      <c r="O14" s="460"/>
      <c r="P14" s="460"/>
      <c r="Q14" s="492"/>
      <c r="R14" s="460">
        <f>('14-βιβλΕσ'!M14+'14-βιβλΕσ'!N14+'14-βιβλΕσ'!Q14)*40%</f>
        <v>41.145327999999999</v>
      </c>
      <c r="S14" s="460">
        <f>'14-βιβλΕσ'!Q14</f>
        <v>67.249999999999986</v>
      </c>
      <c r="T14" s="460"/>
      <c r="U14" s="454"/>
      <c r="V14" s="460"/>
      <c r="W14" s="460">
        <f t="shared" si="4"/>
        <v>118.43442249999998</v>
      </c>
      <c r="X14" s="460">
        <f t="shared" si="5"/>
        <v>118.43442249999998</v>
      </c>
      <c r="Y14" s="454">
        <v>3419</v>
      </c>
      <c r="Z14" s="493"/>
      <c r="AA14" s="493"/>
      <c r="AB14" s="460">
        <f>'1-συμβολαια'!L14+'1-συμβολαια'!P14+'8-κ-15-17'!AE14+'14-βιβλΕσ'!K14+'14-βιβλΕσ'!P14+'14-βιβλΕσ'!Q14</f>
        <v>118.43442249999998</v>
      </c>
      <c r="AC14" s="460">
        <f>'1-συμβολαια'!M14</f>
        <v>0</v>
      </c>
      <c r="AD14" s="460">
        <f t="shared" si="6"/>
        <v>118.43442249999998</v>
      </c>
      <c r="AE14" s="495"/>
      <c r="AF14" s="454">
        <f t="shared" si="7"/>
        <v>3419</v>
      </c>
      <c r="AG14" s="597"/>
      <c r="AH14" s="459"/>
      <c r="AI14" s="459"/>
      <c r="AJ14" s="459"/>
      <c r="AK14" s="459"/>
      <c r="AL14" s="459"/>
    </row>
    <row r="15" spans="1:38" s="5" customFormat="1">
      <c r="A15" s="378" t="str">
        <f>'1-συμβολαια'!A15</f>
        <v>7ο</v>
      </c>
      <c r="B15" s="354">
        <f>'1-συμβολαια'!B15</f>
        <v>37405</v>
      </c>
      <c r="C15" s="352" t="str">
        <f>'1-συμβολαια'!C15</f>
        <v>αγοραπωλησία {αγροτεμάχιο 177 Ποταμιά ''βαινάρ'' 41,40μ2} τίμημα = Δ.Ο.Υ. =</v>
      </c>
      <c r="D15" s="325" t="str">
        <f>'4-πολλυπρ'!D15</f>
        <v>???</v>
      </c>
      <c r="E15" s="325" t="str">
        <f>'4-πολλυπρ'!J15</f>
        <v>219-105 = θυγατέρα 2η</v>
      </c>
      <c r="F15" s="324">
        <f>'14-βιβλΕσ'!K15</f>
        <v>4.8313200000000007</v>
      </c>
      <c r="G15" s="318">
        <f>'14-βιβλΕσ'!P15</f>
        <v>15.84</v>
      </c>
      <c r="H15" s="318">
        <f t="shared" ref="H15:H16" si="8">F15+G15</f>
        <v>20.671320000000001</v>
      </c>
      <c r="I15" s="318"/>
      <c r="J15" s="318"/>
      <c r="K15" s="318"/>
      <c r="L15" s="318"/>
      <c r="M15" s="318"/>
      <c r="N15" s="318"/>
      <c r="O15" s="318"/>
      <c r="P15" s="318"/>
      <c r="Q15" s="377"/>
      <c r="R15" s="318">
        <f>('14-βιβλΕσ'!M15+'14-βιβλΕσ'!N15+'14-βιβλΕσ'!Q15)*40%</f>
        <v>59.01632</v>
      </c>
      <c r="S15" s="318">
        <f>'14-βιβλΕσ'!Q15</f>
        <v>137.44999999999999</v>
      </c>
      <c r="T15" s="318">
        <f>AC15</f>
        <v>48.04</v>
      </c>
      <c r="U15" s="405" t="s">
        <v>530</v>
      </c>
      <c r="V15" s="318">
        <v>693</v>
      </c>
      <c r="W15" s="318">
        <v>1792</v>
      </c>
      <c r="X15" s="318">
        <f t="shared" si="5"/>
        <v>163.38079999999999</v>
      </c>
      <c r="Y15" s="260">
        <v>5410</v>
      </c>
      <c r="Z15" s="241"/>
      <c r="AA15" s="241"/>
      <c r="AB15" s="318">
        <f>'1-συμβολαια'!L15+'1-συμβολαια'!P15+3+'8-κ-15-17'!AE15+'14-βιβλΕσ'!K15+'14-βιβλΕσ'!P15+'14-βιβλΕσ'!Q15</f>
        <v>211.42079999999999</v>
      </c>
      <c r="AC15" s="318">
        <f>'1-συμβολαια'!M15</f>
        <v>48.04</v>
      </c>
      <c r="AD15" s="318">
        <f t="shared" ref="AD15:AD16" si="9">AB15-AC15</f>
        <v>163.38079999999999</v>
      </c>
      <c r="AE15" s="494">
        <v>46009</v>
      </c>
      <c r="AF15" s="260">
        <f t="shared" ref="AF15:AF16" si="10">Y15+AA15</f>
        <v>5410</v>
      </c>
      <c r="AG15" s="596"/>
      <c r="AH15" s="457"/>
      <c r="AI15" s="457"/>
      <c r="AJ15" s="457"/>
      <c r="AK15" s="457"/>
      <c r="AL15" s="457"/>
    </row>
    <row r="16" spans="1:38" s="5" customFormat="1" ht="12" thickBot="1">
      <c r="A16" s="393">
        <f>'1-συμβολαια'!A16</f>
        <v>0</v>
      </c>
      <c r="B16" s="385"/>
      <c r="C16" s="452" t="str">
        <f>'1-συμβολαια'!C16</f>
        <v>ΧΡΗΣΙΚΤΗΣΙΑ αγροτεμαχίου ;;;??? = 1993 ΑΝΑΔΑΣΜΟΣ</v>
      </c>
      <c r="D16" s="491" t="str">
        <f>'4-πολλυπρ'!D16</f>
        <v>???</v>
      </c>
      <c r="E16" s="491" t="str">
        <f>'4-πολλυπρ'!J16</f>
        <v>???</v>
      </c>
      <c r="F16" s="389">
        <f>'14-βιβλΕσ'!K16</f>
        <v>1.9162900000000003</v>
      </c>
      <c r="G16" s="460">
        <f>'14-βιβλΕσ'!P16</f>
        <v>6.9600000000000009</v>
      </c>
      <c r="H16" s="460">
        <f t="shared" si="8"/>
        <v>8.8762900000000009</v>
      </c>
      <c r="I16" s="460">
        <f>'8-κ-15-17'!AG16</f>
        <v>4.3012500000000002E-2</v>
      </c>
      <c r="J16" s="460"/>
      <c r="K16" s="460"/>
      <c r="L16" s="460"/>
      <c r="M16" s="460"/>
      <c r="N16" s="460"/>
      <c r="O16" s="460"/>
      <c r="P16" s="460"/>
      <c r="Q16" s="492"/>
      <c r="R16" s="460">
        <f>('14-βιβλΕσ'!M16+'14-βιβλΕσ'!N16+'14-βιβλΕσ'!Q16)*40%</f>
        <v>35.838639999999991</v>
      </c>
      <c r="S16" s="460">
        <f>'14-βιβλΕσ'!Q16</f>
        <v>67.249999999999986</v>
      </c>
      <c r="T16" s="460"/>
      <c r="U16" s="454"/>
      <c r="V16" s="460"/>
      <c r="W16" s="460">
        <f t="shared" si="4"/>
        <v>96.599612499999978</v>
      </c>
      <c r="X16" s="460">
        <f t="shared" si="5"/>
        <v>96.599612499999978</v>
      </c>
      <c r="Y16" s="454">
        <v>1394</v>
      </c>
      <c r="Z16" s="493"/>
      <c r="AA16" s="493"/>
      <c r="AB16" s="460">
        <f>'1-συμβολαια'!L16+'1-συμβολαια'!P16+'8-κ-15-17'!AE16+'14-βιβλΕσ'!K16+'14-βιβλΕσ'!P16+'14-βιβλΕσ'!Q16</f>
        <v>96.599612499999978</v>
      </c>
      <c r="AC16" s="460">
        <f>'1-συμβολαια'!M16</f>
        <v>0</v>
      </c>
      <c r="AD16" s="460">
        <f t="shared" si="9"/>
        <v>96.599612499999978</v>
      </c>
      <c r="AE16" s="495"/>
      <c r="AF16" s="454">
        <f t="shared" si="10"/>
        <v>1394</v>
      </c>
      <c r="AG16" s="597"/>
      <c r="AH16" s="459"/>
      <c r="AI16" s="459"/>
      <c r="AJ16" s="459"/>
      <c r="AK16" s="459"/>
      <c r="AL16" s="459"/>
    </row>
    <row r="17" spans="1:32">
      <c r="A17" s="884" t="s">
        <v>35</v>
      </c>
      <c r="B17" s="885"/>
      <c r="C17" s="885"/>
      <c r="D17" s="885"/>
      <c r="E17" s="886"/>
      <c r="F17" s="41">
        <f t="shared" ref="F17:AD17" si="11">SUM(F3:F16)</f>
        <v>70.386468000000008</v>
      </c>
      <c r="G17" s="41">
        <f t="shared" si="11"/>
        <v>144.69000000000003</v>
      </c>
      <c r="H17" s="41">
        <f t="shared" si="11"/>
        <v>215.07646800000003</v>
      </c>
      <c r="I17" s="41">
        <f t="shared" si="11"/>
        <v>50.848292500000007</v>
      </c>
      <c r="J17" s="41">
        <f t="shared" si="11"/>
        <v>75.66</v>
      </c>
      <c r="K17" s="41">
        <f t="shared" si="11"/>
        <v>824.05000000000007</v>
      </c>
      <c r="L17" s="356">
        <f t="shared" si="11"/>
        <v>1133</v>
      </c>
      <c r="M17" s="41"/>
      <c r="N17" s="41">
        <f t="shared" si="11"/>
        <v>0</v>
      </c>
      <c r="O17" s="41">
        <f t="shared" si="11"/>
        <v>0</v>
      </c>
      <c r="P17" s="41">
        <f t="shared" si="11"/>
        <v>0</v>
      </c>
      <c r="Q17" s="496">
        <f t="shared" si="11"/>
        <v>0</v>
      </c>
      <c r="R17" s="41">
        <f t="shared" si="11"/>
        <v>698.73164799999984</v>
      </c>
      <c r="S17" s="41">
        <f t="shared" si="11"/>
        <v>1390.154</v>
      </c>
      <c r="T17" s="41">
        <f t="shared" si="11"/>
        <v>426.07</v>
      </c>
      <c r="U17" s="41"/>
      <c r="V17" s="41"/>
      <c r="W17" s="41">
        <f t="shared" si="11"/>
        <v>11609.954634655971</v>
      </c>
      <c r="X17" s="41">
        <f t="shared" si="11"/>
        <v>1942.3781599999993</v>
      </c>
      <c r="Y17" s="356">
        <f t="shared" si="11"/>
        <v>61406.323815277639</v>
      </c>
      <c r="Z17" s="496">
        <f t="shared" si="11"/>
        <v>0</v>
      </c>
      <c r="AA17" s="499">
        <f t="shared" si="11"/>
        <v>0</v>
      </c>
      <c r="AB17" s="41">
        <f t="shared" si="11"/>
        <v>2368.4481599999995</v>
      </c>
      <c r="AC17" s="41">
        <f t="shared" si="11"/>
        <v>426.07</v>
      </c>
      <c r="AD17" s="41">
        <f t="shared" si="11"/>
        <v>1942.3781599999993</v>
      </c>
      <c r="AE17" s="41"/>
      <c r="AF17" s="356">
        <f>SUM(AF3:AF16)</f>
        <v>61406.323815277639</v>
      </c>
    </row>
    <row r="18" spans="1:32">
      <c r="S18" s="73"/>
    </row>
    <row r="19" spans="1:32">
      <c r="S19" s="123"/>
      <c r="AB19" s="123"/>
    </row>
    <row r="20" spans="1:32">
      <c r="T20" s="73"/>
      <c r="V20" s="2"/>
    </row>
    <row r="21" spans="1:32">
      <c r="H21" s="7"/>
      <c r="I21" s="7"/>
      <c r="J21" s="7"/>
      <c r="K21" s="7"/>
      <c r="L21" s="7"/>
      <c r="M21" s="7"/>
      <c r="N21" s="7"/>
      <c r="O21" s="7"/>
      <c r="P21" s="7"/>
      <c r="Q21" s="7"/>
      <c r="T21" s="73"/>
      <c r="V21" s="2"/>
      <c r="X21" s="883" t="s">
        <v>540</v>
      </c>
      <c r="Y21" s="883"/>
      <c r="Z21" s="883"/>
      <c r="AA21" s="883"/>
    </row>
    <row r="22" spans="1:32">
      <c r="H22" s="7"/>
      <c r="I22" s="7"/>
      <c r="J22" s="7"/>
      <c r="K22" s="7"/>
      <c r="L22" s="7"/>
      <c r="M22" s="7"/>
      <c r="N22" s="7"/>
      <c r="O22" s="7"/>
      <c r="P22" s="7"/>
      <c r="Q22" s="7"/>
      <c r="T22" s="73"/>
      <c r="X22" s="7"/>
      <c r="Y22" s="7"/>
      <c r="Z22" s="7"/>
    </row>
    <row r="23" spans="1:32">
      <c r="H23" s="7"/>
      <c r="I23" s="7"/>
      <c r="J23" s="7"/>
      <c r="K23" s="7"/>
      <c r="L23" s="7"/>
      <c r="M23" s="7"/>
      <c r="N23" s="7"/>
      <c r="O23" s="7"/>
      <c r="P23" s="7"/>
      <c r="Q23" s="7"/>
      <c r="T23" s="607" t="s">
        <v>562</v>
      </c>
      <c r="U23" s="321">
        <v>44509</v>
      </c>
      <c r="X23" s="328">
        <f>H3+I3+R3</f>
        <v>101.32858999999999</v>
      </c>
      <c r="Y23" s="264">
        <v>1462.6903634705145</v>
      </c>
      <c r="Z23" s="328">
        <f>AD3-X23</f>
        <v>108.59274749999997</v>
      </c>
      <c r="AA23" s="264">
        <v>791.14215654713462</v>
      </c>
      <c r="AF23" s="264">
        <f t="shared" ref="AF23:AF36" si="12">Y23+AA23</f>
        <v>2253.8325200176491</v>
      </c>
    </row>
    <row r="24" spans="1:32" ht="12" thickBot="1">
      <c r="H24" s="7"/>
      <c r="I24" s="7"/>
      <c r="J24" s="7"/>
      <c r="K24" s="7"/>
      <c r="L24" s="7"/>
      <c r="M24" s="7"/>
      <c r="N24" s="7"/>
      <c r="O24" s="7"/>
      <c r="P24" s="7"/>
      <c r="Q24" s="7"/>
      <c r="S24" s="2" t="s">
        <v>52</v>
      </c>
      <c r="T24" s="607"/>
      <c r="X24" s="460">
        <f t="shared" ref="X24:X36" si="13">H4+I4+R4</f>
        <v>60.622728500000001</v>
      </c>
      <c r="Y24" s="454">
        <v>875.09636504602815</v>
      </c>
      <c r="Z24" s="460">
        <f t="shared" ref="Z24:Z36" si="14">AD4-X24</f>
        <v>57.811693999999981</v>
      </c>
      <c r="AA24" s="454">
        <v>421.18161035388658</v>
      </c>
      <c r="AF24" s="454">
        <f t="shared" si="12"/>
        <v>1296.2779753999148</v>
      </c>
    </row>
    <row r="25" spans="1:32">
      <c r="H25" s="7"/>
      <c r="I25" s="7"/>
      <c r="J25" s="7"/>
      <c r="K25" s="7"/>
      <c r="L25" s="7"/>
      <c r="M25" s="7"/>
      <c r="N25" s="7"/>
      <c r="O25" s="7"/>
      <c r="P25" s="7"/>
      <c r="Q25" s="7"/>
      <c r="T25" s="607" t="s">
        <v>563</v>
      </c>
      <c r="U25" s="405" t="s">
        <v>561</v>
      </c>
      <c r="X25" s="318">
        <f t="shared" si="13"/>
        <v>112.82335199999997</v>
      </c>
      <c r="Y25" s="260">
        <v>1629</v>
      </c>
      <c r="Z25" s="318">
        <f t="shared" si="14"/>
        <v>114.63574299999996</v>
      </c>
      <c r="AA25" s="260">
        <v>835</v>
      </c>
      <c r="AF25" s="260">
        <f t="shared" si="12"/>
        <v>2464</v>
      </c>
    </row>
    <row r="26" spans="1:32">
      <c r="H26" s="7"/>
      <c r="I26" s="7"/>
      <c r="J26" s="7"/>
      <c r="K26" s="7"/>
      <c r="L26" s="7"/>
      <c r="M26" s="7"/>
      <c r="N26" s="7"/>
      <c r="O26" s="7"/>
      <c r="P26" s="7"/>
      <c r="Q26" s="7"/>
      <c r="T26" s="370"/>
      <c r="U26" s="2"/>
      <c r="X26" s="328">
        <f t="shared" si="13"/>
        <v>53.822442499999994</v>
      </c>
      <c r="Y26" s="264">
        <v>777</v>
      </c>
      <c r="Z26" s="328">
        <f t="shared" si="14"/>
        <v>56.569669999999988</v>
      </c>
      <c r="AA26" s="264">
        <v>412</v>
      </c>
      <c r="AF26" s="260">
        <f t="shared" si="12"/>
        <v>1189</v>
      </c>
    </row>
    <row r="27" spans="1:32">
      <c r="H27" s="7"/>
      <c r="I27" s="7"/>
      <c r="J27" s="7"/>
      <c r="K27" s="7"/>
      <c r="L27" s="7"/>
      <c r="M27" s="7"/>
      <c r="N27" s="7"/>
      <c r="O27" s="7"/>
      <c r="P27" s="7"/>
      <c r="Q27" s="7"/>
      <c r="T27" s="370"/>
      <c r="U27" s="2"/>
      <c r="X27" s="328">
        <f t="shared" si="13"/>
        <v>53.822442499999994</v>
      </c>
      <c r="Y27" s="264">
        <v>776.93342010577555</v>
      </c>
      <c r="Z27" s="328">
        <f t="shared" si="14"/>
        <v>56.569669999999988</v>
      </c>
      <c r="AA27" s="264">
        <v>412.13296236896167</v>
      </c>
      <c r="AF27" s="260">
        <f t="shared" si="12"/>
        <v>1189.0663824747371</v>
      </c>
    </row>
    <row r="28" spans="1:32">
      <c r="H28" s="7"/>
      <c r="I28" s="7"/>
      <c r="J28" s="7"/>
      <c r="K28" s="7"/>
      <c r="L28" s="7"/>
      <c r="M28" s="7"/>
      <c r="N28" s="7"/>
      <c r="O28" s="7"/>
      <c r="P28" s="7"/>
      <c r="Q28" s="7"/>
      <c r="T28" s="370"/>
      <c r="U28" s="2"/>
      <c r="X28" s="328">
        <f t="shared" si="13"/>
        <v>53.822442499999994</v>
      </c>
      <c r="Y28" s="264">
        <v>776.93342010577555</v>
      </c>
      <c r="Z28" s="328">
        <f t="shared" si="14"/>
        <v>56.569669999999988</v>
      </c>
      <c r="AA28" s="264">
        <v>412.13296236896167</v>
      </c>
      <c r="AF28" s="260">
        <f t="shared" si="12"/>
        <v>1189.0663824747371</v>
      </c>
    </row>
    <row r="29" spans="1:32" ht="12" thickBot="1">
      <c r="H29" s="7"/>
      <c r="I29" s="7"/>
      <c r="J29" s="7"/>
      <c r="K29" s="7"/>
      <c r="L29" s="7"/>
      <c r="M29" s="7"/>
      <c r="N29" s="7"/>
      <c r="O29" s="7"/>
      <c r="P29" s="7"/>
      <c r="Q29" s="7"/>
      <c r="T29" s="607"/>
      <c r="X29" s="460">
        <f t="shared" si="13"/>
        <v>57.0112995</v>
      </c>
      <c r="Y29" s="454">
        <v>823</v>
      </c>
      <c r="Z29" s="460">
        <f t="shared" si="14"/>
        <v>57.769657999999986</v>
      </c>
      <c r="AA29" s="454">
        <v>421</v>
      </c>
      <c r="AF29" s="454">
        <f t="shared" si="12"/>
        <v>1244</v>
      </c>
    </row>
    <row r="30" spans="1:32">
      <c r="I30" s="7"/>
      <c r="J30" s="7"/>
      <c r="K30" s="7"/>
      <c r="L30" s="7"/>
      <c r="M30" s="7"/>
      <c r="N30" s="7"/>
      <c r="O30" s="7"/>
      <c r="P30" s="7"/>
      <c r="Q30" s="7"/>
      <c r="T30" s="607" t="s">
        <v>564</v>
      </c>
      <c r="U30" s="321">
        <v>43769</v>
      </c>
      <c r="X30" s="318">
        <f t="shared" si="13"/>
        <v>87.151285999999985</v>
      </c>
      <c r="Y30" s="260">
        <v>1258</v>
      </c>
      <c r="Z30" s="318">
        <f t="shared" si="14"/>
        <v>82.099611499999966</v>
      </c>
      <c r="AA30" s="260">
        <v>598</v>
      </c>
      <c r="AF30" s="260">
        <f t="shared" si="12"/>
        <v>1856</v>
      </c>
    </row>
    <row r="31" spans="1:32">
      <c r="I31" s="7"/>
      <c r="J31" s="7"/>
      <c r="K31" s="7"/>
      <c r="L31" s="7"/>
      <c r="M31" s="7"/>
      <c r="N31" s="7"/>
      <c r="O31" s="7"/>
      <c r="P31" s="7"/>
      <c r="Q31" s="7"/>
      <c r="T31" s="370"/>
      <c r="U31" s="2"/>
      <c r="X31" s="328">
        <f t="shared" si="13"/>
        <v>59.450728499999997</v>
      </c>
      <c r="Y31" s="264">
        <v>858</v>
      </c>
      <c r="Z31" s="328">
        <f t="shared" si="14"/>
        <v>56.053693999999979</v>
      </c>
      <c r="AA31" s="264">
        <v>408</v>
      </c>
      <c r="AF31" s="260">
        <f t="shared" si="12"/>
        <v>1266</v>
      </c>
    </row>
    <row r="32" spans="1:32" ht="12" thickBot="1">
      <c r="T32" s="370"/>
      <c r="U32" s="2"/>
      <c r="X32" s="460">
        <f t="shared" si="13"/>
        <v>54.667299499999999</v>
      </c>
      <c r="Y32" s="454">
        <v>789</v>
      </c>
      <c r="Z32" s="460">
        <f t="shared" si="14"/>
        <v>54.253657999999987</v>
      </c>
      <c r="AA32" s="454">
        <v>395</v>
      </c>
      <c r="AF32" s="454">
        <f t="shared" si="12"/>
        <v>1184</v>
      </c>
    </row>
    <row r="33" spans="20:32">
      <c r="T33" s="607" t="s">
        <v>565</v>
      </c>
      <c r="U33" s="321">
        <v>40430</v>
      </c>
      <c r="X33" s="318">
        <f t="shared" si="13"/>
        <v>85.065485999999993</v>
      </c>
      <c r="Y33" s="260">
        <v>1228</v>
      </c>
      <c r="Z33" s="318">
        <f t="shared" si="14"/>
        <v>83.449411499999968</v>
      </c>
      <c r="AA33" s="260">
        <v>608</v>
      </c>
      <c r="AF33" s="260">
        <f t="shared" si="12"/>
        <v>1836</v>
      </c>
    </row>
    <row r="34" spans="20:32" ht="12" thickBot="1">
      <c r="T34" s="607"/>
      <c r="X34" s="460">
        <f t="shared" si="13"/>
        <v>60.622728500000001</v>
      </c>
      <c r="Y34" s="454">
        <v>875</v>
      </c>
      <c r="Z34" s="460">
        <f t="shared" si="14"/>
        <v>57.811693999999981</v>
      </c>
      <c r="AA34" s="454">
        <v>421</v>
      </c>
      <c r="AF34" s="454">
        <f t="shared" si="12"/>
        <v>1296</v>
      </c>
    </row>
    <row r="35" spans="20:32">
      <c r="T35" s="607" t="s">
        <v>566</v>
      </c>
      <c r="U35" s="405" t="s">
        <v>561</v>
      </c>
      <c r="X35" s="318">
        <f t="shared" si="13"/>
        <v>79.687640000000002</v>
      </c>
      <c r="Y35" s="260">
        <v>1150</v>
      </c>
      <c r="Z35" s="318">
        <f t="shared" si="14"/>
        <v>83.693159999999992</v>
      </c>
      <c r="AA35" s="260">
        <v>610</v>
      </c>
      <c r="AF35" s="260">
        <f t="shared" si="12"/>
        <v>1760</v>
      </c>
    </row>
    <row r="36" spans="20:32" ht="12" thickBot="1">
      <c r="X36" s="460">
        <f t="shared" si="13"/>
        <v>44.757942499999992</v>
      </c>
      <c r="Y36" s="454">
        <v>646</v>
      </c>
      <c r="Z36" s="460">
        <f t="shared" si="14"/>
        <v>51.841669999999986</v>
      </c>
      <c r="AA36" s="454">
        <v>378</v>
      </c>
      <c r="AF36" s="454">
        <f t="shared" si="12"/>
        <v>1024</v>
      </c>
    </row>
    <row r="37" spans="20:32">
      <c r="X37" s="41">
        <f t="shared" ref="X37:AA37" si="15">SUM(X23:X36)</f>
        <v>964.65640849999977</v>
      </c>
      <c r="Y37" s="356">
        <f t="shared" si="15"/>
        <v>13924.653568728094</v>
      </c>
      <c r="Z37" s="41">
        <f t="shared" si="15"/>
        <v>977.72175149999975</v>
      </c>
      <c r="AA37" s="356">
        <f t="shared" si="15"/>
        <v>7122.5896916389447</v>
      </c>
      <c r="AF37" s="356">
        <f>SUM(AF23:AF36)</f>
        <v>21047.243260367039</v>
      </c>
    </row>
    <row r="42" spans="20:32">
      <c r="Y42" s="7"/>
      <c r="Z42" s="7"/>
      <c r="AA42" s="7"/>
      <c r="AB42" s="7"/>
      <c r="AC42" s="7"/>
      <c r="AD42" s="7"/>
      <c r="AE42" s="7"/>
    </row>
    <row r="43" spans="20:32">
      <c r="Y43" s="7"/>
    </row>
    <row r="44" spans="20:32">
      <c r="Y44" s="7"/>
      <c r="Z44" s="7"/>
      <c r="AA44" s="7"/>
      <c r="AB44" s="7"/>
      <c r="AC44" s="7"/>
      <c r="AD44" s="7"/>
      <c r="AE44" s="7"/>
    </row>
    <row r="45" spans="20:32">
      <c r="Y45" s="7"/>
    </row>
    <row r="46" spans="20:32">
      <c r="Y46" s="7"/>
      <c r="Z46" s="7"/>
      <c r="AA46" s="7"/>
      <c r="AB46" s="7"/>
      <c r="AC46" s="7"/>
      <c r="AD46" s="7"/>
      <c r="AE46" s="7"/>
    </row>
    <row r="47" spans="20:32">
      <c r="Y47" s="7"/>
    </row>
    <row r="48" spans="20:32">
      <c r="Y48" s="7"/>
      <c r="Z48" s="7"/>
      <c r="AA48" s="7"/>
      <c r="AB48" s="7"/>
      <c r="AC48" s="7"/>
      <c r="AD48" s="7"/>
      <c r="AE48" s="7"/>
    </row>
    <row r="49" spans="25:31">
      <c r="Y49" s="7"/>
    </row>
    <row r="50" spans="25:31">
      <c r="Y50" s="7"/>
      <c r="Z50" s="7"/>
      <c r="AA50" s="7"/>
      <c r="AB50" s="7"/>
      <c r="AC50" s="7"/>
      <c r="AD50" s="7"/>
      <c r="AE50" s="7"/>
    </row>
    <row r="51" spans="25:31">
      <c r="Y51" s="7"/>
    </row>
    <row r="52" spans="25:31">
      <c r="Y52" s="7"/>
    </row>
    <row r="53" spans="25:31">
      <c r="Y53" s="7"/>
    </row>
    <row r="54" spans="25:31">
      <c r="Y54" s="7"/>
    </row>
  </sheetData>
  <mergeCells count="21">
    <mergeCell ref="X21:AA21"/>
    <mergeCell ref="A17:E17"/>
    <mergeCell ref="E1:E2"/>
    <mergeCell ref="C1:C2"/>
    <mergeCell ref="A1:A2"/>
    <mergeCell ref="B1:B2"/>
    <mergeCell ref="D1:D2"/>
    <mergeCell ref="F1:H1"/>
    <mergeCell ref="I1:I2"/>
    <mergeCell ref="Q1:Q2"/>
    <mergeCell ref="R1:R2"/>
    <mergeCell ref="J1:P1"/>
    <mergeCell ref="AH1:AL2"/>
    <mergeCell ref="S1:S2"/>
    <mergeCell ref="AG1:AG2"/>
    <mergeCell ref="T1:W1"/>
    <mergeCell ref="AB1:AD1"/>
    <mergeCell ref="X1:Y1"/>
    <mergeCell ref="Z1:AA1"/>
    <mergeCell ref="AE1:AE2"/>
    <mergeCell ref="AF1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1"/>
  <sheetViews>
    <sheetView workbookViewId="0">
      <pane ySplit="1" topLeftCell="A2" activePane="bottomLeft" state="frozen"/>
      <selection pane="bottomLeft" activeCell="C41" sqref="C41"/>
    </sheetView>
  </sheetViews>
  <sheetFormatPr defaultRowHeight="11.25"/>
  <cols>
    <col min="1" max="1" width="7.28515625" style="3" bestFit="1" customWidth="1"/>
    <col min="2" max="2" width="59.425781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29.28515625" style="3" bestFit="1" customWidth="1"/>
    <col min="17" max="16384" width="9.140625" style="3"/>
  </cols>
  <sheetData>
    <row r="1" spans="1:20">
      <c r="A1" s="183"/>
      <c r="B1" s="183"/>
      <c r="C1" s="299"/>
      <c r="D1" s="183" t="s">
        <v>317</v>
      </c>
      <c r="E1" s="183" t="s">
        <v>318</v>
      </c>
      <c r="F1" s="183" t="s">
        <v>319</v>
      </c>
      <c r="G1" s="183" t="s">
        <v>320</v>
      </c>
      <c r="H1" s="183" t="s">
        <v>321</v>
      </c>
      <c r="I1" s="183" t="s">
        <v>322</v>
      </c>
      <c r="J1" s="183" t="s">
        <v>323</v>
      </c>
      <c r="K1" s="312" t="s">
        <v>324</v>
      </c>
      <c r="L1" s="630" t="s">
        <v>325</v>
      </c>
      <c r="M1" s="631"/>
      <c r="N1" s="631"/>
      <c r="O1" s="631"/>
      <c r="P1" s="632" t="s">
        <v>326</v>
      </c>
      <c r="Q1" s="632"/>
      <c r="R1" s="632"/>
      <c r="S1" s="632"/>
      <c r="T1" s="633"/>
    </row>
    <row r="2" spans="1:20">
      <c r="A2" s="407" t="str">
        <f>'1-συμβολαια'!A3</f>
        <v>3ο</v>
      </c>
      <c r="B2" s="74" t="str">
        <f>'1-συμβολαια'!C3</f>
        <v>γονική αγροτεμάχιο ;;;??? Ποταμιά '';;;???'' 1.401,50μ2</v>
      </c>
      <c r="C2" s="298">
        <f>'1-συμβολαια'!D3</f>
        <v>1726.65</v>
      </c>
      <c r="D2" s="320"/>
      <c r="E2" s="320"/>
      <c r="F2" s="320"/>
      <c r="G2" s="320"/>
      <c r="H2" s="320"/>
      <c r="I2" s="320"/>
      <c r="J2" s="320"/>
      <c r="K2" s="320"/>
      <c r="L2" s="321">
        <v>44509</v>
      </c>
      <c r="M2" s="74">
        <v>646</v>
      </c>
      <c r="N2" s="74">
        <v>1</v>
      </c>
      <c r="O2" s="74">
        <v>51.16</v>
      </c>
      <c r="P2" s="74"/>
      <c r="Q2" s="74"/>
      <c r="R2" s="74"/>
      <c r="S2" s="74"/>
      <c r="T2" s="74"/>
    </row>
    <row r="3" spans="1:20" ht="12" thickBot="1">
      <c r="A3" s="504">
        <f>'1-συμβολαια'!A4</f>
        <v>0</v>
      </c>
      <c r="B3" s="505" t="str">
        <f>'1-συμβολαια'!C4</f>
        <v>χργησικτησία αγροτεμαχίου = 1993 ΑΝΑΔΑΣΜΟΣ</v>
      </c>
      <c r="C3" s="506">
        <f>'1-συμβολαια'!D4</f>
        <v>1111.1099999999999</v>
      </c>
      <c r="D3" s="507"/>
      <c r="E3" s="507"/>
      <c r="F3" s="507"/>
      <c r="G3" s="507"/>
      <c r="H3" s="507"/>
      <c r="I3" s="507"/>
      <c r="J3" s="507"/>
      <c r="K3" s="507"/>
      <c r="L3" s="508"/>
      <c r="M3" s="505"/>
      <c r="N3" s="505"/>
      <c r="O3" s="505"/>
      <c r="P3" s="505"/>
      <c r="Q3" s="505"/>
      <c r="R3" s="505"/>
      <c r="S3" s="505"/>
      <c r="T3" s="505"/>
    </row>
    <row r="4" spans="1:20">
      <c r="A4" s="403" t="str">
        <f>'1-συμβολαια'!A5</f>
        <v>4ο</v>
      </c>
      <c r="B4" s="396" t="str">
        <f>'1-συμβολαια'!C5</f>
        <v xml:space="preserve">γονική </v>
      </c>
      <c r="C4" s="397">
        <f>'1-συμβολαια'!D5</f>
        <v>3821.22</v>
      </c>
      <c r="D4" s="398"/>
      <c r="E4" s="398"/>
      <c r="F4" s="398"/>
      <c r="G4" s="398"/>
      <c r="H4" s="398"/>
      <c r="I4" s="398"/>
      <c r="J4" s="398"/>
      <c r="K4" s="398"/>
      <c r="L4" s="405" t="s">
        <v>530</v>
      </c>
      <c r="M4" s="396"/>
      <c r="N4" s="396"/>
      <c r="O4" s="396"/>
      <c r="P4" s="396"/>
      <c r="Q4" s="396"/>
      <c r="R4" s="396"/>
      <c r="S4" s="396"/>
      <c r="T4" s="396"/>
    </row>
    <row r="5" spans="1:20">
      <c r="A5" s="358">
        <f>'1-συμβολαια'!A6</f>
        <v>0</v>
      </c>
      <c r="B5" s="74" t="str">
        <f>'1-συμβολαια'!C6</f>
        <v>ΧΡΗΣΙΚΤΗΣΙΑ αγροτεμαχίου ;;;??? = 1993 ΑΝΑΔΑΣΜΟΣ</v>
      </c>
      <c r="C5" s="298">
        <f>'1-συμβολαια'!D6</f>
        <v>555.54999999999995</v>
      </c>
      <c r="D5" s="320"/>
      <c r="E5" s="320"/>
      <c r="F5" s="320"/>
      <c r="G5" s="320"/>
      <c r="H5" s="320"/>
      <c r="I5" s="320"/>
      <c r="J5" s="320"/>
      <c r="K5" s="320"/>
      <c r="L5" s="321"/>
      <c r="M5" s="74"/>
      <c r="N5" s="74"/>
      <c r="O5" s="74"/>
      <c r="P5" s="74"/>
      <c r="Q5" s="74"/>
      <c r="R5" s="74"/>
      <c r="S5" s="74"/>
      <c r="T5" s="74"/>
    </row>
    <row r="6" spans="1:20">
      <c r="A6" s="358">
        <f>'1-συμβολαια'!A7</f>
        <v>0</v>
      </c>
      <c r="B6" s="74" t="str">
        <f>'1-συμβολαια'!C7</f>
        <v>ΧΡΗΣΙΚΤΗΣΙΑ αγροτεμαχίου ;;;??? = 1993 ΑΝΑΔΑΣΜΟΣ</v>
      </c>
      <c r="C6" s="298">
        <f>'1-συμβολαια'!D7</f>
        <v>555.54999999999995</v>
      </c>
      <c r="D6" s="320"/>
      <c r="E6" s="320"/>
      <c r="F6" s="320"/>
      <c r="G6" s="320"/>
      <c r="H6" s="320"/>
      <c r="I6" s="320"/>
      <c r="J6" s="320"/>
      <c r="K6" s="320"/>
      <c r="L6" s="321"/>
      <c r="M6" s="74"/>
      <c r="N6" s="74"/>
      <c r="O6" s="74"/>
      <c r="P6" s="74"/>
      <c r="Q6" s="74"/>
      <c r="R6" s="74"/>
      <c r="S6" s="74"/>
      <c r="T6" s="74"/>
    </row>
    <row r="7" spans="1:20">
      <c r="A7" s="358">
        <f>'1-συμβολαια'!A8</f>
        <v>0</v>
      </c>
      <c r="B7" s="74" t="str">
        <f>'1-συμβολαια'!C8</f>
        <v>ΧΡΗΣΙΚΤΗΣΙΑ αγροτεμαχίου ;;;??? = 1993 ΑΝΑΔΑΣΜΟΣ</v>
      </c>
      <c r="C7" s="298">
        <f>'1-συμβολαια'!D8</f>
        <v>555.54999999999995</v>
      </c>
      <c r="D7" s="320"/>
      <c r="E7" s="320"/>
      <c r="F7" s="320"/>
      <c r="G7" s="320"/>
      <c r="H7" s="320"/>
      <c r="I7" s="320"/>
      <c r="J7" s="320"/>
      <c r="K7" s="320"/>
      <c r="L7" s="321"/>
      <c r="M7" s="74"/>
      <c r="N7" s="74"/>
      <c r="O7" s="74"/>
      <c r="P7" s="74"/>
      <c r="Q7" s="74"/>
      <c r="R7" s="74"/>
      <c r="S7" s="74"/>
      <c r="T7" s="74"/>
    </row>
    <row r="8" spans="1:20" ht="12" thickBot="1">
      <c r="A8" s="404">
        <f>'1-συμβολαια'!A9</f>
        <v>0</v>
      </c>
      <c r="B8" s="249" t="str">
        <f>'1-συμβολαια'!C9</f>
        <v>χρησικτησία κήπος = 19?? πατρός ΔΩΡΕΑ άτυπη</v>
      </c>
      <c r="C8" s="400">
        <f>'1-συμβολαια'!D9</f>
        <v>777.77</v>
      </c>
      <c r="D8" s="401"/>
      <c r="E8" s="401"/>
      <c r="F8" s="401"/>
      <c r="G8" s="401"/>
      <c r="H8" s="401"/>
      <c r="I8" s="401"/>
      <c r="J8" s="401"/>
      <c r="K8" s="401"/>
      <c r="L8" s="402"/>
      <c r="M8" s="249"/>
      <c r="N8" s="249"/>
      <c r="O8" s="249"/>
      <c r="P8" s="249"/>
      <c r="Q8" s="249"/>
      <c r="R8" s="249"/>
      <c r="S8" s="249"/>
      <c r="T8" s="249"/>
    </row>
    <row r="9" spans="1:20">
      <c r="A9" s="406" t="str">
        <f>'1-συμβολαια'!A10</f>
        <v>5ο</v>
      </c>
      <c r="B9" s="396" t="str">
        <f>'1-συμβολαια'!C10</f>
        <v>γονική</v>
      </c>
      <c r="C9" s="397">
        <f>'1-συμβολαια'!D10</f>
        <v>2333.21</v>
      </c>
      <c r="D9" s="398"/>
      <c r="E9" s="398"/>
      <c r="F9" s="398"/>
      <c r="G9" s="398"/>
      <c r="H9" s="398"/>
      <c r="I9" s="398"/>
      <c r="J9" s="398"/>
      <c r="K9" s="398"/>
      <c r="L9" s="399">
        <v>43769</v>
      </c>
      <c r="M9" s="396">
        <v>614</v>
      </c>
      <c r="N9" s="396">
        <v>44</v>
      </c>
      <c r="O9" s="396"/>
      <c r="P9" s="396" t="s">
        <v>531</v>
      </c>
      <c r="Q9" s="396"/>
      <c r="R9" s="396"/>
      <c r="S9" s="396"/>
      <c r="T9" s="396"/>
    </row>
    <row r="10" spans="1:20">
      <c r="A10" s="407">
        <f>'1-συμβολαια'!A11</f>
        <v>0</v>
      </c>
      <c r="B10" s="74" t="str">
        <f>'1-συμβολαια'!C11</f>
        <v>ΧΡΗΣΙΚΤΗΣΙΑ αγροτεμαχίου ;;;??? = 1993 ΑΝΑΔΑΣΜΟΣ</v>
      </c>
      <c r="C10" s="298">
        <f>'1-συμβολαια'!D11</f>
        <v>1111.1099999999999</v>
      </c>
      <c r="D10" s="320"/>
      <c r="E10" s="320"/>
      <c r="F10" s="320"/>
      <c r="G10" s="320"/>
      <c r="H10" s="320"/>
      <c r="I10" s="320"/>
      <c r="J10" s="320"/>
      <c r="K10" s="320"/>
      <c r="L10" s="321"/>
      <c r="M10" s="74"/>
      <c r="N10" s="74"/>
      <c r="O10" s="74"/>
      <c r="P10" s="74"/>
      <c r="Q10" s="74"/>
      <c r="R10" s="74"/>
      <c r="S10" s="74"/>
      <c r="T10" s="74"/>
    </row>
    <row r="11" spans="1:20" ht="12" thickBot="1">
      <c r="A11" s="408">
        <f>'1-συμβολαια'!A12</f>
        <v>0</v>
      </c>
      <c r="B11" s="249" t="str">
        <f>'1-συμβολαια'!C12</f>
        <v>ΧΡΗΣΙΚΤΗΣΙΑ κήπου = 1956 πατρός ΔΩΡΕΑ άτυπη</v>
      </c>
      <c r="C11" s="400">
        <f>'1-συμβολαια'!D12</f>
        <v>777.77</v>
      </c>
      <c r="D11" s="401"/>
      <c r="E11" s="401"/>
      <c r="F11" s="401"/>
      <c r="G11" s="401"/>
      <c r="H11" s="401"/>
      <c r="I11" s="401"/>
      <c r="J11" s="401"/>
      <c r="K11" s="401"/>
      <c r="L11" s="402"/>
      <c r="M11" s="249"/>
      <c r="N11" s="249"/>
      <c r="O11" s="249"/>
      <c r="P11" s="249"/>
      <c r="Q11" s="249"/>
      <c r="R11" s="249"/>
      <c r="S11" s="249"/>
      <c r="T11" s="249"/>
    </row>
    <row r="12" spans="1:20">
      <c r="A12" s="403" t="str">
        <f>'1-συμβολαια'!A13</f>
        <v>6ο</v>
      </c>
      <c r="B12" s="396" t="str">
        <f>'1-συμβολαια'!C13</f>
        <v>γονική {αγροτεμάχιο 177 Ποταμιά ''βαινάρ'' 1.495,60μ2</v>
      </c>
      <c r="C12" s="397">
        <f>'1-συμβολαια'!D13</f>
        <v>1893.21</v>
      </c>
      <c r="D12" s="398"/>
      <c r="E12" s="398"/>
      <c r="F12" s="398"/>
      <c r="G12" s="398"/>
      <c r="H12" s="398"/>
      <c r="I12" s="398"/>
      <c r="J12" s="398"/>
      <c r="K12" s="398"/>
      <c r="L12" s="399">
        <v>40430</v>
      </c>
      <c r="M12" s="396">
        <v>501</v>
      </c>
      <c r="N12" s="396">
        <v>67</v>
      </c>
      <c r="O12" s="396"/>
      <c r="P12" s="396"/>
      <c r="Q12" s="396"/>
      <c r="R12" s="396"/>
      <c r="S12" s="396"/>
      <c r="T12" s="396"/>
    </row>
    <row r="13" spans="1:20" ht="12" thickBot="1">
      <c r="A13" s="404">
        <f>'1-συμβολαια'!A14</f>
        <v>0</v>
      </c>
      <c r="B13" s="249" t="str">
        <f>'1-συμβολαια'!C14</f>
        <v>ΧΡΗΣΙΚΤΗΣΙΑ αγροτεμαχίου ;;;??? = 1993 ΑΝΑΔΑΣΜΟΣ</v>
      </c>
      <c r="C13" s="400">
        <f>'1-συμβολαια'!D14</f>
        <v>1111.1099999999999</v>
      </c>
      <c r="D13" s="401"/>
      <c r="E13" s="401"/>
      <c r="F13" s="401"/>
      <c r="G13" s="401"/>
      <c r="H13" s="401"/>
      <c r="I13" s="401"/>
      <c r="J13" s="401"/>
      <c r="K13" s="401"/>
      <c r="L13" s="402"/>
      <c r="M13" s="249"/>
      <c r="N13" s="249"/>
      <c r="O13" s="249"/>
      <c r="P13" s="249"/>
      <c r="Q13" s="249"/>
      <c r="R13" s="249"/>
      <c r="S13" s="249"/>
      <c r="T13" s="249"/>
    </row>
    <row r="14" spans="1:20">
      <c r="A14" s="406" t="str">
        <f>'1-συμβολαια'!A15</f>
        <v>7ο</v>
      </c>
      <c r="B14" s="396" t="str">
        <f>'1-συμβολαια'!C15</f>
        <v>αγοραπωλησία {αγροτεμάχιο 177 Ποταμιά ''βαινάρ'' 41,40μ2} τίμημα = Δ.Ο.Υ. =</v>
      </c>
      <c r="C14" s="397">
        <f>'1-συμβολαια'!D15</f>
        <v>45.9</v>
      </c>
      <c r="D14" s="398"/>
      <c r="E14" s="398"/>
      <c r="F14" s="398"/>
      <c r="G14" s="398"/>
      <c r="H14" s="398"/>
      <c r="I14" s="398"/>
      <c r="J14" s="398"/>
      <c r="K14" s="398"/>
      <c r="L14" s="405" t="s">
        <v>530</v>
      </c>
      <c r="M14" s="396"/>
      <c r="N14" s="396"/>
      <c r="O14" s="396"/>
      <c r="P14" s="396"/>
      <c r="Q14" s="396"/>
      <c r="R14" s="396"/>
      <c r="S14" s="396"/>
      <c r="T14" s="396"/>
    </row>
    <row r="15" spans="1:20" ht="12" thickBot="1">
      <c r="A15" s="408">
        <f>'1-συμβολαια'!A16</f>
        <v>0</v>
      </c>
      <c r="B15" s="249" t="str">
        <f>'1-συμβολαια'!C16</f>
        <v>ΧΡΗΣΙΚΤΗΣΙΑ αγροτεμαχίου ;;;??? = 1993 ΑΝΑΔΑΣΜΟΣ</v>
      </c>
      <c r="C15" s="400">
        <f>'1-συμβολαια'!D16</f>
        <v>5.55</v>
      </c>
      <c r="D15" s="401"/>
      <c r="E15" s="401"/>
      <c r="F15" s="401"/>
      <c r="G15" s="401"/>
      <c r="H15" s="401"/>
      <c r="I15" s="401"/>
      <c r="J15" s="401"/>
      <c r="K15" s="401"/>
      <c r="L15" s="402"/>
      <c r="M15" s="249"/>
      <c r="N15" s="249"/>
      <c r="O15" s="249"/>
      <c r="P15" s="249"/>
      <c r="Q15" s="249"/>
      <c r="R15" s="249"/>
      <c r="S15" s="249"/>
      <c r="T15" s="249"/>
    </row>
    <row r="16" spans="1:20">
      <c r="A16" s="627" t="str">
        <f>'1-συμβολαια'!A17</f>
        <v>σύνολο</v>
      </c>
      <c r="B16" s="628"/>
      <c r="C16" s="629"/>
      <c r="D16" s="397">
        <f t="shared" ref="D16:K16" si="0">SUM(D2:D15)</f>
        <v>0</v>
      </c>
      <c r="E16" s="397">
        <f t="shared" si="0"/>
        <v>0</v>
      </c>
      <c r="F16" s="397">
        <f t="shared" si="0"/>
        <v>0</v>
      </c>
      <c r="G16" s="397">
        <f t="shared" si="0"/>
        <v>0</v>
      </c>
      <c r="H16" s="397">
        <f t="shared" si="0"/>
        <v>0</v>
      </c>
      <c r="I16" s="397">
        <f t="shared" si="0"/>
        <v>0</v>
      </c>
      <c r="J16" s="397">
        <f t="shared" si="0"/>
        <v>0</v>
      </c>
      <c r="K16" s="397">
        <f t="shared" si="0"/>
        <v>0</v>
      </c>
    </row>
    <row r="17" spans="3:16">
      <c r="J17" s="2"/>
    </row>
    <row r="18" spans="3:16">
      <c r="C18" s="2" t="s">
        <v>401</v>
      </c>
      <c r="I18" s="5"/>
    </row>
    <row r="19" spans="3:16">
      <c r="J19" s="2"/>
    </row>
    <row r="20" spans="3:16">
      <c r="H20" s="148"/>
    </row>
    <row r="21" spans="3:16">
      <c r="J21" s="2"/>
      <c r="L21" s="321">
        <v>44509</v>
      </c>
    </row>
    <row r="22" spans="3:16">
      <c r="E22" s="6"/>
      <c r="J22" s="2"/>
      <c r="L22" s="405" t="s">
        <v>530</v>
      </c>
    </row>
    <row r="23" spans="3:16">
      <c r="C23" s="4"/>
      <c r="D23" s="5"/>
      <c r="E23" s="5"/>
      <c r="F23" s="5"/>
      <c r="G23" s="5"/>
      <c r="H23" s="5"/>
      <c r="I23" s="5"/>
      <c r="J23" s="5"/>
      <c r="K23" s="5"/>
      <c r="L23" s="399">
        <v>43769</v>
      </c>
      <c r="M23" s="5"/>
      <c r="N23" s="5"/>
      <c r="O23" s="5"/>
      <c r="P23" s="5"/>
    </row>
    <row r="24" spans="3:16">
      <c r="C24" s="4"/>
      <c r="D24" s="5"/>
      <c r="E24" s="5"/>
      <c r="F24" s="5"/>
      <c r="G24" s="5"/>
      <c r="H24" s="5"/>
      <c r="I24" s="5"/>
      <c r="J24" s="5"/>
      <c r="K24" s="5"/>
      <c r="L24" s="399">
        <v>40430</v>
      </c>
    </row>
    <row r="25" spans="3:16">
      <c r="C25" s="4"/>
      <c r="D25" s="5"/>
      <c r="L25" s="405" t="s">
        <v>530</v>
      </c>
    </row>
    <row r="26" spans="3:16">
      <c r="C26" s="4"/>
      <c r="D26" s="5"/>
    </row>
    <row r="27" spans="3:16">
      <c r="D27" s="5"/>
    </row>
    <row r="28" spans="3:16">
      <c r="D28" s="5"/>
    </row>
    <row r="29" spans="3:16">
      <c r="D29" s="5"/>
    </row>
    <row r="30" spans="3:16">
      <c r="D30" s="5"/>
    </row>
    <row r="31" spans="3:16">
      <c r="D31" s="5"/>
    </row>
  </sheetData>
  <mergeCells count="3">
    <mergeCell ref="A16:C16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1"/>
  <sheetViews>
    <sheetView workbookViewId="0">
      <pane ySplit="2" topLeftCell="A3" activePane="bottomLeft" state="frozen"/>
      <selection pane="bottomLeft" activeCell="C16" sqref="C16"/>
    </sheetView>
  </sheetViews>
  <sheetFormatPr defaultRowHeight="11.25"/>
  <cols>
    <col min="1" max="1" width="7" style="7" customWidth="1"/>
    <col min="2" max="2" width="57.85546875" style="88" customWidth="1"/>
    <col min="3" max="3" width="12.42578125" style="2" customWidth="1"/>
    <col min="4" max="4" width="11.140625" style="7" bestFit="1" customWidth="1"/>
    <col min="5" max="7" width="11.140625" style="2" bestFit="1" customWidth="1"/>
    <col min="8" max="8" width="12.42578125" style="7" bestFit="1" customWidth="1"/>
    <col min="9" max="11" width="10.28515625" style="7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79" customWidth="1"/>
    <col min="17" max="17" width="8" style="79" customWidth="1"/>
    <col min="18" max="18" width="5.85546875" style="79" customWidth="1"/>
    <col min="19" max="19" width="15.42578125" style="79" customWidth="1"/>
    <col min="20" max="20" width="8" style="79" customWidth="1"/>
    <col min="21" max="21" width="16.85546875" style="79" customWidth="1"/>
    <col min="22" max="24" width="8" style="79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642" t="s">
        <v>1</v>
      </c>
      <c r="B1" s="644" t="s">
        <v>0</v>
      </c>
      <c r="C1" s="646" t="s">
        <v>7</v>
      </c>
      <c r="D1" s="640" t="s">
        <v>367</v>
      </c>
      <c r="E1" s="641"/>
      <c r="F1" s="641"/>
      <c r="G1" s="641"/>
      <c r="H1" s="641"/>
      <c r="I1" s="641"/>
      <c r="J1" s="641"/>
      <c r="K1" s="641"/>
      <c r="L1" s="641"/>
      <c r="M1" s="648" t="s">
        <v>91</v>
      </c>
      <c r="N1" s="649"/>
      <c r="O1" s="650" t="s">
        <v>252</v>
      </c>
      <c r="P1" s="634" t="s">
        <v>83</v>
      </c>
      <c r="Q1" s="635"/>
      <c r="R1" s="635"/>
      <c r="S1" s="635"/>
      <c r="T1" s="635"/>
      <c r="U1" s="635"/>
      <c r="V1" s="635"/>
      <c r="W1" s="635"/>
      <c r="X1" s="635"/>
      <c r="Y1" s="635"/>
      <c r="Z1" s="636"/>
    </row>
    <row r="2" spans="1:26" s="10" customFormat="1" ht="24" customHeight="1" thickBot="1">
      <c r="A2" s="643"/>
      <c r="B2" s="645"/>
      <c r="C2" s="647"/>
      <c r="D2" s="58" t="s">
        <v>77</v>
      </c>
      <c r="E2" s="58" t="s">
        <v>78</v>
      </c>
      <c r="F2" s="58" t="s">
        <v>368</v>
      </c>
      <c r="G2" s="58" t="s">
        <v>369</v>
      </c>
      <c r="H2" s="58" t="s">
        <v>23</v>
      </c>
      <c r="I2" s="203" t="s">
        <v>357</v>
      </c>
      <c r="J2" s="203" t="s">
        <v>358</v>
      </c>
      <c r="K2" s="203" t="s">
        <v>381</v>
      </c>
      <c r="L2" s="204" t="s">
        <v>360</v>
      </c>
      <c r="M2" s="206" t="s">
        <v>382</v>
      </c>
      <c r="N2" s="205" t="s">
        <v>383</v>
      </c>
      <c r="O2" s="651"/>
      <c r="P2" s="637"/>
      <c r="Q2" s="638"/>
      <c r="R2" s="638"/>
      <c r="S2" s="638"/>
      <c r="T2" s="638"/>
      <c r="U2" s="638"/>
      <c r="V2" s="638"/>
      <c r="W2" s="638"/>
      <c r="X2" s="638"/>
      <c r="Y2" s="638"/>
      <c r="Z2" s="639"/>
    </row>
    <row r="3" spans="1:26" s="5" customFormat="1">
      <c r="A3" s="359" t="str">
        <f>'1-συμβολαια'!A3</f>
        <v>3ο</v>
      </c>
      <c r="B3" s="329" t="str">
        <f>'1-συμβολαια'!C3</f>
        <v>γονική αγροτεμάχιο ;;;??? Ποταμιά '';;;???'' 1.401,50μ2</v>
      </c>
      <c r="C3" s="324">
        <f>'1-συμβολαια'!D3</f>
        <v>1726.65</v>
      </c>
      <c r="D3" s="316"/>
      <c r="E3" s="316">
        <v>2.93</v>
      </c>
      <c r="F3" s="316">
        <v>10.56</v>
      </c>
      <c r="G3" s="316">
        <f>C3*1.2%</f>
        <v>20.719800000000003</v>
      </c>
      <c r="H3" s="316">
        <f t="shared" ref="H3" si="0">D3+E3+F3+G3</f>
        <v>34.209800000000001</v>
      </c>
      <c r="I3" s="317">
        <f t="shared" ref="I3" si="1">(F3+G3)*9%</f>
        <v>2.8151820000000001</v>
      </c>
      <c r="J3" s="317">
        <f t="shared" ref="J3" si="2">(D3+E3)*5%</f>
        <v>0.14650000000000002</v>
      </c>
      <c r="K3" s="317">
        <f t="shared" ref="K3" si="3">H3*5%</f>
        <v>1.7104900000000001</v>
      </c>
      <c r="L3" s="324">
        <f t="shared" ref="L3" si="4">H3*1%</f>
        <v>0.34209800000000001</v>
      </c>
      <c r="M3" s="324">
        <f t="shared" ref="M3" si="5">H3-O3</f>
        <v>29.195530000000002</v>
      </c>
      <c r="N3" s="324">
        <f t="shared" ref="N3" si="6">D3+E3</f>
        <v>2.93</v>
      </c>
      <c r="O3" s="324">
        <f t="shared" ref="O3" si="7">I3+J3+K3+L3</f>
        <v>5.0142699999999998</v>
      </c>
      <c r="P3" s="330"/>
      <c r="Q3" s="330"/>
      <c r="R3" s="330"/>
      <c r="S3" s="330"/>
      <c r="T3" s="330"/>
      <c r="U3" s="330"/>
      <c r="V3" s="330"/>
      <c r="W3" s="262"/>
      <c r="X3" s="262"/>
      <c r="Y3" s="262"/>
      <c r="Z3" s="262"/>
    </row>
    <row r="4" spans="1:26" s="5" customFormat="1" ht="12" thickBot="1">
      <c r="A4" s="393">
        <f>'1-συμβολαια'!A4</f>
        <v>0</v>
      </c>
      <c r="B4" s="452" t="str">
        <f>'1-συμβολαια'!C4</f>
        <v>χργησικτησία αγροτεμαχίου = 1993 ΑΝΑΔΑΣΜΟΣ</v>
      </c>
      <c r="C4" s="389">
        <f>'1-συμβολαια'!D4</f>
        <v>1111.1099999999999</v>
      </c>
      <c r="D4" s="390"/>
      <c r="E4" s="390">
        <v>2.93</v>
      </c>
      <c r="F4" s="390">
        <v>10.56</v>
      </c>
      <c r="G4" s="390">
        <f t="shared" ref="G4:G16" si="8">C4*1.2%</f>
        <v>13.333319999999999</v>
      </c>
      <c r="H4" s="390">
        <f t="shared" ref="H4:H16" si="9">D4+E4+F4+G4</f>
        <v>26.823319999999999</v>
      </c>
      <c r="I4" s="390">
        <f t="shared" ref="I4:I16" si="10">(F4+G4)*9%</f>
        <v>2.1503988000000001</v>
      </c>
      <c r="J4" s="390">
        <f t="shared" ref="J4:J16" si="11">(D4+E4)*5%</f>
        <v>0.14650000000000002</v>
      </c>
      <c r="K4" s="390">
        <f t="shared" ref="K4:K16" si="12">H4*5%</f>
        <v>1.3411660000000001</v>
      </c>
      <c r="L4" s="389">
        <f t="shared" ref="L4:L16" si="13">H4*1%</f>
        <v>0.2682332</v>
      </c>
      <c r="M4" s="389">
        <f t="shared" ref="M4:M16" si="14">H4-O4</f>
        <v>22.917021999999999</v>
      </c>
      <c r="N4" s="389">
        <f t="shared" ref="N4:N16" si="15">D4+E4</f>
        <v>2.93</v>
      </c>
      <c r="O4" s="389">
        <f t="shared" ref="O4:O16" si="16">I4+J4+K4+L4</f>
        <v>3.9062980000000005</v>
      </c>
      <c r="P4" s="442"/>
      <c r="Q4" s="442"/>
      <c r="R4" s="442"/>
      <c r="S4" s="442"/>
      <c r="T4" s="442"/>
      <c r="U4" s="442"/>
      <c r="V4" s="442"/>
      <c r="W4" s="514"/>
      <c r="X4" s="514"/>
      <c r="Y4" s="514"/>
      <c r="Z4" s="514"/>
    </row>
    <row r="5" spans="1:26" s="5" customFormat="1">
      <c r="A5" s="384" t="str">
        <f>'1-συμβολαια'!A5</f>
        <v>4ο</v>
      </c>
      <c r="B5" s="352" t="str">
        <f>'1-συμβολαια'!C5</f>
        <v xml:space="preserve">γονική </v>
      </c>
      <c r="C5" s="324">
        <f>'1-συμβολαια'!D5</f>
        <v>3821.22</v>
      </c>
      <c r="D5" s="317"/>
      <c r="E5" s="316">
        <v>2.93</v>
      </c>
      <c r="F5" s="316">
        <v>10.56</v>
      </c>
      <c r="G5" s="317">
        <f t="shared" si="8"/>
        <v>45.854639999999996</v>
      </c>
      <c r="H5" s="317">
        <f t="shared" si="9"/>
        <v>59.344639999999998</v>
      </c>
      <c r="I5" s="317">
        <f t="shared" si="10"/>
        <v>5.0773175999999998</v>
      </c>
      <c r="J5" s="317">
        <f t="shared" si="11"/>
        <v>0.14650000000000002</v>
      </c>
      <c r="K5" s="317">
        <f t="shared" si="12"/>
        <v>2.9672320000000001</v>
      </c>
      <c r="L5" s="324">
        <f t="shared" si="13"/>
        <v>0.59344640000000004</v>
      </c>
      <c r="M5" s="324">
        <f t="shared" si="14"/>
        <v>50.560144000000001</v>
      </c>
      <c r="N5" s="324">
        <f t="shared" si="15"/>
        <v>2.93</v>
      </c>
      <c r="O5" s="324">
        <f t="shared" si="16"/>
        <v>8.784495999999999</v>
      </c>
      <c r="P5" s="343"/>
      <c r="Q5" s="343"/>
      <c r="R5" s="343"/>
      <c r="S5" s="343"/>
      <c r="T5" s="343"/>
      <c r="U5" s="343"/>
      <c r="V5" s="343"/>
      <c r="W5" s="513"/>
      <c r="X5" s="513"/>
      <c r="Y5" s="513"/>
      <c r="Z5" s="513"/>
    </row>
    <row r="6" spans="1:26" s="5" customFormat="1">
      <c r="A6" s="456">
        <f>'1-συμβολαια'!A6</f>
        <v>0</v>
      </c>
      <c r="B6" s="329" t="str">
        <f>'1-συμβολαια'!C6</f>
        <v>ΧΡΗΣΙΚΤΗΣΙΑ αγροτεμαχίου ;;;??? = 1993 ΑΝΑΔΑΣΜΟΣ</v>
      </c>
      <c r="C6" s="324">
        <f>'1-συμβολαια'!D6</f>
        <v>555.54999999999995</v>
      </c>
      <c r="D6" s="316"/>
      <c r="E6" s="316">
        <v>2.93</v>
      </c>
      <c r="F6" s="316">
        <v>10.56</v>
      </c>
      <c r="G6" s="316">
        <f t="shared" si="8"/>
        <v>6.6665999999999999</v>
      </c>
      <c r="H6" s="316">
        <f t="shared" si="9"/>
        <v>20.156600000000001</v>
      </c>
      <c r="I6" s="317">
        <f t="shared" si="10"/>
        <v>1.550394</v>
      </c>
      <c r="J6" s="317">
        <f t="shared" si="11"/>
        <v>0.14650000000000002</v>
      </c>
      <c r="K6" s="317">
        <f t="shared" si="12"/>
        <v>1.00783</v>
      </c>
      <c r="L6" s="324">
        <f t="shared" si="13"/>
        <v>0.20156600000000002</v>
      </c>
      <c r="M6" s="324">
        <f t="shared" si="14"/>
        <v>17.250309999999999</v>
      </c>
      <c r="N6" s="324">
        <f t="shared" si="15"/>
        <v>2.93</v>
      </c>
      <c r="O6" s="324">
        <f t="shared" si="16"/>
        <v>2.9062900000000003</v>
      </c>
      <c r="P6" s="330"/>
      <c r="Q6" s="330"/>
      <c r="R6" s="330"/>
      <c r="S6" s="330"/>
      <c r="T6" s="330"/>
      <c r="U6" s="330"/>
      <c r="V6" s="330"/>
      <c r="W6" s="262"/>
      <c r="X6" s="262"/>
      <c r="Y6" s="262"/>
      <c r="Z6" s="262"/>
    </row>
    <row r="7" spans="1:26" s="5" customFormat="1">
      <c r="A7" s="456">
        <f>'1-συμβολαια'!A7</f>
        <v>0</v>
      </c>
      <c r="B7" s="329" t="str">
        <f>'1-συμβολαια'!C7</f>
        <v>ΧΡΗΣΙΚΤΗΣΙΑ αγροτεμαχίου ;;;??? = 1993 ΑΝΑΔΑΣΜΟΣ</v>
      </c>
      <c r="C7" s="324">
        <f>'1-συμβολαια'!D7</f>
        <v>555.54999999999995</v>
      </c>
      <c r="D7" s="316"/>
      <c r="E7" s="316">
        <v>2.93</v>
      </c>
      <c r="F7" s="316">
        <v>10.56</v>
      </c>
      <c r="G7" s="316">
        <f t="shared" si="8"/>
        <v>6.6665999999999999</v>
      </c>
      <c r="H7" s="316">
        <f t="shared" si="9"/>
        <v>20.156600000000001</v>
      </c>
      <c r="I7" s="317">
        <f t="shared" si="10"/>
        <v>1.550394</v>
      </c>
      <c r="J7" s="317">
        <f t="shared" si="11"/>
        <v>0.14650000000000002</v>
      </c>
      <c r="K7" s="317">
        <f t="shared" si="12"/>
        <v>1.00783</v>
      </c>
      <c r="L7" s="324">
        <f t="shared" si="13"/>
        <v>0.20156600000000002</v>
      </c>
      <c r="M7" s="324">
        <f t="shared" si="14"/>
        <v>17.250309999999999</v>
      </c>
      <c r="N7" s="324">
        <f t="shared" si="15"/>
        <v>2.93</v>
      </c>
      <c r="O7" s="324">
        <f t="shared" si="16"/>
        <v>2.9062900000000003</v>
      </c>
      <c r="P7" s="330"/>
      <c r="Q7" s="330"/>
      <c r="R7" s="330"/>
      <c r="S7" s="330"/>
      <c r="T7" s="330"/>
      <c r="U7" s="330"/>
      <c r="V7" s="330"/>
      <c r="W7" s="262"/>
      <c r="X7" s="262"/>
      <c r="Y7" s="262"/>
      <c r="Z7" s="262"/>
    </row>
    <row r="8" spans="1:26" s="5" customFormat="1">
      <c r="A8" s="456">
        <f>'1-συμβολαια'!A8</f>
        <v>0</v>
      </c>
      <c r="B8" s="329" t="str">
        <f>'1-συμβολαια'!C8</f>
        <v>ΧΡΗΣΙΚΤΗΣΙΑ αγροτεμαχίου ;;;??? = 1993 ΑΝΑΔΑΣΜΟΣ</v>
      </c>
      <c r="C8" s="324">
        <f>'1-συμβολαια'!D8</f>
        <v>555.54999999999995</v>
      </c>
      <c r="D8" s="316"/>
      <c r="E8" s="316">
        <v>2.93</v>
      </c>
      <c r="F8" s="316">
        <v>10.56</v>
      </c>
      <c r="G8" s="316">
        <f t="shared" ref="G8" si="17">C8*1.2%</f>
        <v>6.6665999999999999</v>
      </c>
      <c r="H8" s="316">
        <f t="shared" ref="H8" si="18">D8+E8+F8+G8</f>
        <v>20.156600000000001</v>
      </c>
      <c r="I8" s="317">
        <f t="shared" ref="I8" si="19">(F8+G8)*9%</f>
        <v>1.550394</v>
      </c>
      <c r="J8" s="317">
        <f t="shared" ref="J8" si="20">(D8+E8)*5%</f>
        <v>0.14650000000000002</v>
      </c>
      <c r="K8" s="317">
        <f t="shared" ref="K8" si="21">H8*5%</f>
        <v>1.00783</v>
      </c>
      <c r="L8" s="324">
        <f t="shared" ref="L8" si="22">H8*1%</f>
        <v>0.20156600000000002</v>
      </c>
      <c r="M8" s="324">
        <f t="shared" ref="M8" si="23">H8-O8</f>
        <v>17.250309999999999</v>
      </c>
      <c r="N8" s="324">
        <f t="shared" ref="N8" si="24">D8+E8</f>
        <v>2.93</v>
      </c>
      <c r="O8" s="324">
        <f t="shared" ref="O8" si="25">I8+J8+K8+L8</f>
        <v>2.9062900000000003</v>
      </c>
      <c r="P8" s="330"/>
      <c r="Q8" s="330"/>
      <c r="R8" s="330"/>
      <c r="S8" s="330"/>
      <c r="T8" s="330"/>
      <c r="U8" s="330"/>
      <c r="V8" s="330"/>
      <c r="W8" s="262"/>
      <c r="X8" s="262"/>
      <c r="Y8" s="262"/>
      <c r="Z8" s="262"/>
    </row>
    <row r="9" spans="1:26" s="5" customFormat="1" ht="12" thickBot="1">
      <c r="A9" s="387">
        <f>'1-συμβολαια'!A9</f>
        <v>0</v>
      </c>
      <c r="B9" s="452" t="str">
        <f>'1-συμβολαια'!C9</f>
        <v>χρησικτησία κήπος = 19?? πατρός ΔΩΡΕΑ άτυπη</v>
      </c>
      <c r="C9" s="389">
        <f>'1-συμβολαια'!D9</f>
        <v>777.77</v>
      </c>
      <c r="D9" s="390"/>
      <c r="E9" s="390">
        <v>2.93</v>
      </c>
      <c r="F9" s="390">
        <v>10.56</v>
      </c>
      <c r="G9" s="390">
        <f t="shared" si="8"/>
        <v>9.33324</v>
      </c>
      <c r="H9" s="390">
        <f t="shared" si="9"/>
        <v>22.823239999999998</v>
      </c>
      <c r="I9" s="390">
        <f t="shared" si="10"/>
        <v>1.7903915999999997</v>
      </c>
      <c r="J9" s="390">
        <f t="shared" si="11"/>
        <v>0.14650000000000002</v>
      </c>
      <c r="K9" s="390">
        <f t="shared" si="12"/>
        <v>1.141162</v>
      </c>
      <c r="L9" s="389">
        <f t="shared" si="13"/>
        <v>0.2282324</v>
      </c>
      <c r="M9" s="389">
        <f t="shared" si="14"/>
        <v>19.516953999999998</v>
      </c>
      <c r="N9" s="389">
        <f t="shared" si="15"/>
        <v>2.93</v>
      </c>
      <c r="O9" s="389">
        <f t="shared" si="16"/>
        <v>3.3062859999999996</v>
      </c>
      <c r="P9" s="442"/>
      <c r="Q9" s="442"/>
      <c r="R9" s="442"/>
      <c r="S9" s="442"/>
      <c r="T9" s="442"/>
      <c r="U9" s="442"/>
      <c r="V9" s="442"/>
      <c r="W9" s="514"/>
      <c r="X9" s="514"/>
      <c r="Y9" s="514"/>
      <c r="Z9" s="514"/>
    </row>
    <row r="10" spans="1:26" s="5" customFormat="1">
      <c r="A10" s="378" t="str">
        <f>'1-συμβολαια'!A10</f>
        <v>5ο</v>
      </c>
      <c r="B10" s="352" t="str">
        <f>'1-συμβολαια'!C10</f>
        <v>γονική</v>
      </c>
      <c r="C10" s="324">
        <f>'1-συμβολαια'!D10</f>
        <v>2333.21</v>
      </c>
      <c r="D10" s="317"/>
      <c r="E10" s="316">
        <v>2.93</v>
      </c>
      <c r="F10" s="316">
        <v>10.56</v>
      </c>
      <c r="G10" s="317">
        <f t="shared" si="8"/>
        <v>27.998520000000003</v>
      </c>
      <c r="H10" s="317">
        <f t="shared" si="9"/>
        <v>41.488520000000001</v>
      </c>
      <c r="I10" s="317">
        <f t="shared" si="10"/>
        <v>3.4702668000000001</v>
      </c>
      <c r="J10" s="317">
        <f t="shared" si="11"/>
        <v>0.14650000000000002</v>
      </c>
      <c r="K10" s="317">
        <f t="shared" si="12"/>
        <v>2.0744260000000003</v>
      </c>
      <c r="L10" s="324">
        <f t="shared" si="13"/>
        <v>0.41488520000000001</v>
      </c>
      <c r="M10" s="324">
        <f t="shared" si="14"/>
        <v>35.382441999999998</v>
      </c>
      <c r="N10" s="324">
        <f t="shared" si="15"/>
        <v>2.93</v>
      </c>
      <c r="O10" s="324">
        <f t="shared" si="16"/>
        <v>6.1060780000000001</v>
      </c>
      <c r="P10" s="343"/>
      <c r="Q10" s="343"/>
      <c r="R10" s="343"/>
      <c r="S10" s="343"/>
      <c r="T10" s="343"/>
      <c r="U10" s="343"/>
      <c r="V10" s="343"/>
      <c r="W10" s="513"/>
      <c r="X10" s="513"/>
      <c r="Y10" s="513"/>
      <c r="Z10" s="513"/>
    </row>
    <row r="11" spans="1:26" s="5" customFormat="1">
      <c r="A11" s="359">
        <f>'1-συμβολαια'!A11</f>
        <v>0</v>
      </c>
      <c r="B11" s="329" t="str">
        <f>'1-συμβολαια'!C11</f>
        <v>ΧΡΗΣΙΚΤΗΣΙΑ αγροτεμαχίου ;;;??? = 1993 ΑΝΑΔΑΣΜΟΣ</v>
      </c>
      <c r="C11" s="324">
        <f>'1-συμβολαια'!D11</f>
        <v>1111.1099999999999</v>
      </c>
      <c r="D11" s="316"/>
      <c r="E11" s="316">
        <v>2.93</v>
      </c>
      <c r="F11" s="316">
        <v>10.56</v>
      </c>
      <c r="G11" s="316">
        <f t="shared" si="8"/>
        <v>13.333319999999999</v>
      </c>
      <c r="H11" s="316">
        <f t="shared" si="9"/>
        <v>26.823319999999999</v>
      </c>
      <c r="I11" s="317">
        <f t="shared" si="10"/>
        <v>2.1503988000000001</v>
      </c>
      <c r="J11" s="317">
        <f t="shared" si="11"/>
        <v>0.14650000000000002</v>
      </c>
      <c r="K11" s="317">
        <f t="shared" si="12"/>
        <v>1.3411660000000001</v>
      </c>
      <c r="L11" s="324">
        <f t="shared" si="13"/>
        <v>0.2682332</v>
      </c>
      <c r="M11" s="324">
        <f t="shared" si="14"/>
        <v>22.917021999999999</v>
      </c>
      <c r="N11" s="324">
        <f t="shared" si="15"/>
        <v>2.93</v>
      </c>
      <c r="O11" s="324">
        <f t="shared" si="16"/>
        <v>3.9062980000000005</v>
      </c>
      <c r="P11" s="330"/>
      <c r="Q11" s="330"/>
      <c r="R11" s="330"/>
      <c r="S11" s="330"/>
      <c r="T11" s="330"/>
      <c r="U11" s="330"/>
      <c r="V11" s="330"/>
      <c r="W11" s="262"/>
      <c r="X11" s="262"/>
      <c r="Y11" s="262"/>
      <c r="Z11" s="262"/>
    </row>
    <row r="12" spans="1:26" s="5" customFormat="1" ht="12" thickBot="1">
      <c r="A12" s="393">
        <f>'1-συμβολαια'!A12</f>
        <v>0</v>
      </c>
      <c r="B12" s="452" t="str">
        <f>'1-συμβολαια'!C12</f>
        <v>ΧΡΗΣΙΚΤΗΣΙΑ κήπου = 1956 πατρός ΔΩΡΕΑ άτυπη</v>
      </c>
      <c r="C12" s="389">
        <f>'1-συμβολαια'!D12</f>
        <v>777.77</v>
      </c>
      <c r="D12" s="390"/>
      <c r="E12" s="390">
        <v>2.93</v>
      </c>
      <c r="F12" s="390">
        <v>10.56</v>
      </c>
      <c r="G12" s="390">
        <f t="shared" si="8"/>
        <v>9.33324</v>
      </c>
      <c r="H12" s="390">
        <f t="shared" si="9"/>
        <v>22.823239999999998</v>
      </c>
      <c r="I12" s="390">
        <f t="shared" si="10"/>
        <v>1.7903915999999997</v>
      </c>
      <c r="J12" s="390">
        <f t="shared" si="11"/>
        <v>0.14650000000000002</v>
      </c>
      <c r="K12" s="390">
        <f t="shared" si="12"/>
        <v>1.141162</v>
      </c>
      <c r="L12" s="389">
        <f t="shared" si="13"/>
        <v>0.2282324</v>
      </c>
      <c r="M12" s="389">
        <f t="shared" si="14"/>
        <v>19.516953999999998</v>
      </c>
      <c r="N12" s="389">
        <f t="shared" si="15"/>
        <v>2.93</v>
      </c>
      <c r="O12" s="389">
        <f t="shared" si="16"/>
        <v>3.3062859999999996</v>
      </c>
      <c r="P12" s="442"/>
      <c r="Q12" s="442"/>
      <c r="R12" s="442"/>
      <c r="S12" s="442"/>
      <c r="T12" s="442"/>
      <c r="U12" s="442"/>
      <c r="V12" s="442"/>
      <c r="W12" s="514"/>
      <c r="X12" s="514"/>
      <c r="Y12" s="514"/>
      <c r="Z12" s="514"/>
    </row>
    <row r="13" spans="1:26" s="5" customFormat="1">
      <c r="A13" s="384" t="str">
        <f>'1-συμβολαια'!A13</f>
        <v>6ο</v>
      </c>
      <c r="B13" s="352" t="str">
        <f>'1-συμβολαια'!C13</f>
        <v>γονική {αγροτεμάχιο 177 Ποταμιά ''βαινάρ'' 1.495,60μ2</v>
      </c>
      <c r="C13" s="324">
        <f>'1-συμβολαια'!D13</f>
        <v>1893.21</v>
      </c>
      <c r="D13" s="317"/>
      <c r="E13" s="316">
        <v>2.93</v>
      </c>
      <c r="F13" s="316">
        <v>10.56</v>
      </c>
      <c r="G13" s="317">
        <f t="shared" si="8"/>
        <v>22.718520000000002</v>
      </c>
      <c r="H13" s="317">
        <f t="shared" si="9"/>
        <v>36.20852</v>
      </c>
      <c r="I13" s="317">
        <f t="shared" si="10"/>
        <v>2.9950668</v>
      </c>
      <c r="J13" s="317">
        <f t="shared" si="11"/>
        <v>0.14650000000000002</v>
      </c>
      <c r="K13" s="317">
        <f t="shared" si="12"/>
        <v>1.8104260000000001</v>
      </c>
      <c r="L13" s="324">
        <f t="shared" si="13"/>
        <v>0.3620852</v>
      </c>
      <c r="M13" s="324">
        <f t="shared" si="14"/>
        <v>30.894441999999998</v>
      </c>
      <c r="N13" s="324">
        <f t="shared" si="15"/>
        <v>2.93</v>
      </c>
      <c r="O13" s="324">
        <f t="shared" si="16"/>
        <v>5.3140780000000003</v>
      </c>
      <c r="P13" s="343"/>
      <c r="Q13" s="343"/>
      <c r="R13" s="343"/>
      <c r="S13" s="343"/>
      <c r="T13" s="343"/>
      <c r="U13" s="343"/>
      <c r="V13" s="343"/>
      <c r="W13" s="513"/>
      <c r="X13" s="513"/>
      <c r="Y13" s="513"/>
      <c r="Z13" s="513"/>
    </row>
    <row r="14" spans="1:26" s="5" customFormat="1" ht="12" thickBot="1">
      <c r="A14" s="387">
        <f>'1-συμβολαια'!A14</f>
        <v>0</v>
      </c>
      <c r="B14" s="452" t="str">
        <f>'1-συμβολαια'!C14</f>
        <v>ΧΡΗΣΙΚΤΗΣΙΑ αγροτεμαχίου ;;;??? = 1993 ΑΝΑΔΑΣΜΟΣ</v>
      </c>
      <c r="C14" s="389">
        <f>'1-συμβολαια'!D14</f>
        <v>1111.1099999999999</v>
      </c>
      <c r="D14" s="390"/>
      <c r="E14" s="390">
        <v>2.93</v>
      </c>
      <c r="F14" s="390">
        <v>10.56</v>
      </c>
      <c r="G14" s="390">
        <f t="shared" si="8"/>
        <v>13.333319999999999</v>
      </c>
      <c r="H14" s="390">
        <f t="shared" si="9"/>
        <v>26.823319999999999</v>
      </c>
      <c r="I14" s="390">
        <f t="shared" si="10"/>
        <v>2.1503988000000001</v>
      </c>
      <c r="J14" s="390">
        <f t="shared" si="11"/>
        <v>0.14650000000000002</v>
      </c>
      <c r="K14" s="390">
        <f t="shared" si="12"/>
        <v>1.3411660000000001</v>
      </c>
      <c r="L14" s="389">
        <f t="shared" si="13"/>
        <v>0.2682332</v>
      </c>
      <c r="M14" s="389">
        <f t="shared" si="14"/>
        <v>22.917021999999999</v>
      </c>
      <c r="N14" s="389">
        <f t="shared" si="15"/>
        <v>2.93</v>
      </c>
      <c r="O14" s="389">
        <f t="shared" si="16"/>
        <v>3.9062980000000005</v>
      </c>
      <c r="P14" s="442"/>
      <c r="Q14" s="442"/>
      <c r="R14" s="442"/>
      <c r="S14" s="442"/>
      <c r="T14" s="442"/>
      <c r="U14" s="442"/>
      <c r="V14" s="442"/>
      <c r="W14" s="514"/>
      <c r="X14" s="514"/>
      <c r="Y14" s="514"/>
      <c r="Z14" s="514"/>
    </row>
    <row r="15" spans="1:26" s="5" customFormat="1">
      <c r="A15" s="378" t="str">
        <f>'1-συμβολαια'!A15</f>
        <v>7ο</v>
      </c>
      <c r="B15" s="352" t="str">
        <f>'1-συμβολαια'!C15</f>
        <v>αγοραπωλησία {αγροτεμάχιο 177 Ποταμιά ''βαινάρ'' 41,40μ2} τίμημα = Δ.Ο.Υ. =</v>
      </c>
      <c r="C15" s="324">
        <f>'1-συμβολαια'!D15</f>
        <v>45.9</v>
      </c>
      <c r="D15" s="317"/>
      <c r="E15" s="317">
        <v>2.93</v>
      </c>
      <c r="F15" s="317">
        <v>10.56</v>
      </c>
      <c r="G15" s="317">
        <f t="shared" si="8"/>
        <v>0.55079999999999996</v>
      </c>
      <c r="H15" s="317">
        <f t="shared" si="9"/>
        <v>14.040800000000001</v>
      </c>
      <c r="I15" s="317">
        <f t="shared" si="10"/>
        <v>0.99997200000000008</v>
      </c>
      <c r="J15" s="317">
        <f t="shared" si="11"/>
        <v>0.14650000000000002</v>
      </c>
      <c r="K15" s="317">
        <f t="shared" si="12"/>
        <v>0.70204000000000011</v>
      </c>
      <c r="L15" s="324">
        <f t="shared" si="13"/>
        <v>0.14040800000000001</v>
      </c>
      <c r="M15" s="324">
        <f t="shared" si="14"/>
        <v>12.051880000000001</v>
      </c>
      <c r="N15" s="324">
        <f t="shared" si="15"/>
        <v>2.93</v>
      </c>
      <c r="O15" s="324">
        <f t="shared" si="16"/>
        <v>1.9889200000000005</v>
      </c>
      <c r="P15" s="343"/>
      <c r="Q15" s="343"/>
      <c r="R15" s="343"/>
      <c r="S15" s="343"/>
      <c r="T15" s="343"/>
      <c r="U15" s="343"/>
      <c r="V15" s="343"/>
      <c r="W15" s="513"/>
      <c r="X15" s="513"/>
      <c r="Y15" s="513"/>
      <c r="Z15" s="513"/>
    </row>
    <row r="16" spans="1:26" s="5" customFormat="1" ht="12" thickBot="1">
      <c r="A16" s="393">
        <f>'1-συμβολαια'!A16</f>
        <v>0</v>
      </c>
      <c r="B16" s="452" t="str">
        <f>'1-συμβολαια'!C16</f>
        <v>ΧΡΗΣΙΚΤΗΣΙΑ αγροτεμαχίου ;;;??? = 1993 ΑΝΑΔΑΣΜΟΣ</v>
      </c>
      <c r="C16" s="389">
        <f>'1-συμβολαια'!D16</f>
        <v>5.55</v>
      </c>
      <c r="D16" s="390"/>
      <c r="E16" s="390">
        <v>2.93</v>
      </c>
      <c r="F16" s="390">
        <v>10.56</v>
      </c>
      <c r="G16" s="390">
        <f t="shared" si="8"/>
        <v>6.6599999999999993E-2</v>
      </c>
      <c r="H16" s="390">
        <f t="shared" si="9"/>
        <v>13.5566</v>
      </c>
      <c r="I16" s="390">
        <f t="shared" si="10"/>
        <v>0.95639399999999997</v>
      </c>
      <c r="J16" s="390">
        <f t="shared" si="11"/>
        <v>0.14650000000000002</v>
      </c>
      <c r="K16" s="390">
        <f t="shared" si="12"/>
        <v>0.67783000000000004</v>
      </c>
      <c r="L16" s="389">
        <f t="shared" si="13"/>
        <v>0.13556599999999999</v>
      </c>
      <c r="M16" s="389">
        <f t="shared" si="14"/>
        <v>11.640309999999999</v>
      </c>
      <c r="N16" s="389">
        <f t="shared" si="15"/>
        <v>2.93</v>
      </c>
      <c r="O16" s="389">
        <f t="shared" si="16"/>
        <v>1.9162900000000003</v>
      </c>
      <c r="P16" s="442"/>
      <c r="Q16" s="442"/>
      <c r="R16" s="442"/>
      <c r="S16" s="442"/>
      <c r="T16" s="442"/>
      <c r="U16" s="442"/>
      <c r="V16" s="442"/>
      <c r="W16" s="514"/>
      <c r="X16" s="514"/>
      <c r="Y16" s="514"/>
      <c r="Z16" s="514"/>
    </row>
    <row r="17" spans="1:26">
      <c r="A17" s="608" t="s">
        <v>56</v>
      </c>
      <c r="B17" s="609"/>
      <c r="C17" s="609"/>
      <c r="D17" s="502">
        <f t="shared" ref="D17:O17" si="26">SUM(D3:D16)</f>
        <v>0</v>
      </c>
      <c r="E17" s="502">
        <f t="shared" si="26"/>
        <v>41.02</v>
      </c>
      <c r="F17" s="502">
        <f t="shared" si="26"/>
        <v>147.84</v>
      </c>
      <c r="G17" s="502">
        <f t="shared" si="26"/>
        <v>196.57512</v>
      </c>
      <c r="H17" s="502">
        <f t="shared" si="26"/>
        <v>385.43512000000004</v>
      </c>
      <c r="I17" s="502">
        <f t="shared" si="26"/>
        <v>30.997360800000003</v>
      </c>
      <c r="J17" s="502">
        <f t="shared" si="26"/>
        <v>2.0510000000000006</v>
      </c>
      <c r="K17" s="502">
        <f t="shared" si="26"/>
        <v>19.271756000000003</v>
      </c>
      <c r="L17" s="502">
        <f t="shared" si="26"/>
        <v>3.8543512000000004</v>
      </c>
      <c r="M17" s="502">
        <f t="shared" si="26"/>
        <v>329.26065199999994</v>
      </c>
      <c r="N17" s="502">
        <f t="shared" si="26"/>
        <v>41.02</v>
      </c>
      <c r="O17" s="502">
        <f t="shared" si="26"/>
        <v>56.174468000000005</v>
      </c>
    </row>
    <row r="18" spans="1:26">
      <c r="J18" s="279"/>
      <c r="K18" s="159"/>
      <c r="L18" s="7"/>
      <c r="P18" s="146" t="s">
        <v>384</v>
      </c>
      <c r="Q18" s="118"/>
      <c r="R18" s="118"/>
      <c r="S18" s="118"/>
      <c r="T18" s="118"/>
      <c r="U18" s="118"/>
      <c r="V18" s="118"/>
      <c r="W18" s="118"/>
      <c r="X18" s="118"/>
      <c r="Y18" s="118"/>
    </row>
    <row r="19" spans="1:26">
      <c r="I19" s="159"/>
      <c r="J19" s="159"/>
      <c r="K19" s="159"/>
      <c r="L19" s="7"/>
      <c r="P19" s="126"/>
      <c r="Q19" s="146" t="s">
        <v>385</v>
      </c>
      <c r="R19" s="118"/>
      <c r="S19" s="118"/>
      <c r="T19" s="118"/>
      <c r="U19" s="118"/>
      <c r="V19" s="118"/>
      <c r="W19" s="118"/>
      <c r="X19" s="118"/>
      <c r="Y19" s="126"/>
    </row>
    <row r="20" spans="1:26">
      <c r="P20" s="126"/>
      <c r="Q20" s="126"/>
      <c r="R20" s="118" t="s">
        <v>386</v>
      </c>
      <c r="S20" s="126"/>
      <c r="T20" s="126"/>
      <c r="U20" s="126"/>
      <c r="V20" s="126"/>
      <c r="W20" s="126"/>
      <c r="X20" s="126"/>
      <c r="Y20" s="126"/>
    </row>
    <row r="21" spans="1:26">
      <c r="P21" s="126"/>
      <c r="Q21" s="126"/>
      <c r="R21" s="126"/>
      <c r="S21" s="146" t="s">
        <v>387</v>
      </c>
      <c r="T21" s="126"/>
      <c r="U21" s="126"/>
      <c r="V21" s="126"/>
      <c r="W21" s="126"/>
      <c r="X21" s="126"/>
      <c r="Y21" s="126"/>
    </row>
    <row r="22" spans="1:26">
      <c r="P22" s="126"/>
      <c r="Q22" s="126"/>
      <c r="R22" s="126"/>
      <c r="S22" s="126"/>
      <c r="T22" s="118" t="s">
        <v>388</v>
      </c>
      <c r="U22" s="126"/>
      <c r="V22" s="126"/>
      <c r="W22" s="126"/>
      <c r="X22" s="126"/>
      <c r="Y22" s="126"/>
    </row>
    <row r="23" spans="1:26">
      <c r="P23" s="126"/>
      <c r="Q23" s="126"/>
      <c r="R23" s="118"/>
      <c r="S23" s="118"/>
      <c r="T23" s="126"/>
      <c r="U23" s="146" t="s">
        <v>389</v>
      </c>
      <c r="V23" s="126"/>
      <c r="W23" s="118"/>
      <c r="X23" s="118"/>
      <c r="Y23" s="118"/>
      <c r="Z23" s="118"/>
    </row>
    <row r="24" spans="1:26">
      <c r="P24" s="126"/>
      <c r="Q24" s="126"/>
      <c r="R24" s="118"/>
      <c r="S24" s="118"/>
      <c r="T24" s="126"/>
      <c r="U24" s="126"/>
      <c r="V24" s="118" t="s">
        <v>390</v>
      </c>
      <c r="W24" s="118"/>
      <c r="X24" s="118"/>
      <c r="Y24" s="118"/>
      <c r="Z24" s="126"/>
    </row>
    <row r="25" spans="1:26" ht="15.75">
      <c r="B25" s="280" t="s">
        <v>472</v>
      </c>
      <c r="C25" s="367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281"/>
      <c r="Q25" s="282"/>
      <c r="R25" s="5"/>
      <c r="S25" s="3"/>
      <c r="T25" s="283"/>
      <c r="U25" s="126"/>
      <c r="V25" s="126"/>
      <c r="W25" s="126"/>
      <c r="X25" s="126"/>
      <c r="Y25" s="126"/>
      <c r="Z25" s="126"/>
    </row>
    <row r="26" spans="1:26" ht="15.75">
      <c r="B26" s="128"/>
      <c r="C26" s="209" t="s">
        <v>473</v>
      </c>
      <c r="D26" s="284"/>
      <c r="E26" s="284"/>
      <c r="F26" s="284"/>
      <c r="G26" s="285"/>
      <c r="H26" s="285"/>
      <c r="I26" s="285"/>
      <c r="J26" s="285"/>
      <c r="K26" s="285"/>
      <c r="L26" s="285"/>
      <c r="M26" s="285"/>
      <c r="N26" s="285"/>
      <c r="P26" s="159"/>
      <c r="Q26" s="279"/>
      <c r="R26" s="3"/>
      <c r="S26" s="3"/>
      <c r="T26" s="283"/>
    </row>
    <row r="27" spans="1:26" ht="15.75">
      <c r="B27" s="286"/>
      <c r="C27" s="287"/>
      <c r="D27" s="288" t="s">
        <v>391</v>
      </c>
      <c r="E27" s="288"/>
      <c r="F27" s="288"/>
      <c r="G27" s="288"/>
      <c r="H27" s="289"/>
      <c r="I27" s="289"/>
      <c r="J27" s="289"/>
      <c r="K27" s="289"/>
      <c r="L27" s="289"/>
      <c r="M27" s="289"/>
      <c r="O27" s="290"/>
      <c r="P27" s="7"/>
      <c r="Q27" s="4"/>
      <c r="R27" s="5"/>
      <c r="S27" s="3"/>
      <c r="T27" s="5"/>
    </row>
    <row r="28" spans="1:26" ht="15.75">
      <c r="B28" s="286"/>
      <c r="C28" s="287"/>
      <c r="D28" s="287"/>
      <c r="E28" s="287"/>
      <c r="F28" s="287"/>
      <c r="G28" s="287"/>
      <c r="H28" s="287"/>
      <c r="I28" s="291"/>
      <c r="J28" s="291"/>
      <c r="K28" s="291"/>
      <c r="L28" s="291"/>
      <c r="M28" s="59"/>
      <c r="O28" s="290"/>
      <c r="P28" s="7"/>
      <c r="Q28" s="4"/>
      <c r="R28" s="3"/>
      <c r="S28" s="3"/>
      <c r="T28" s="3"/>
    </row>
    <row r="29" spans="1:26" ht="15.75">
      <c r="B29" s="286"/>
      <c r="C29" s="368" t="s">
        <v>61</v>
      </c>
      <c r="D29" s="215"/>
      <c r="E29" s="285"/>
      <c r="F29" s="285"/>
      <c r="G29" s="291"/>
      <c r="H29" s="291"/>
      <c r="I29" s="291"/>
      <c r="J29" s="292"/>
      <c r="K29" s="287"/>
      <c r="L29" s="287"/>
      <c r="M29" s="291"/>
      <c r="O29" s="290"/>
      <c r="P29" s="7"/>
      <c r="Q29" s="4"/>
      <c r="R29" s="5"/>
      <c r="S29" s="5"/>
      <c r="T29" s="5"/>
    </row>
    <row r="30" spans="1:26" ht="15.75">
      <c r="B30" s="286"/>
      <c r="C30" s="287"/>
      <c r="D30" s="207" t="s">
        <v>474</v>
      </c>
      <c r="E30" s="207"/>
      <c r="F30" s="207"/>
      <c r="G30" s="293"/>
      <c r="H30" s="293"/>
      <c r="I30" s="293"/>
      <c r="J30" s="293"/>
      <c r="K30" s="293"/>
      <c r="L30" s="293"/>
      <c r="M30" s="285"/>
      <c r="O30" s="290"/>
      <c r="P30" s="7"/>
      <c r="Q30" s="4"/>
      <c r="R30" s="5"/>
      <c r="S30" s="5"/>
      <c r="T30" s="5"/>
    </row>
    <row r="31" spans="1:26" ht="15">
      <c r="B31" s="286"/>
      <c r="C31" s="287"/>
      <c r="D31" s="208" t="s">
        <v>476</v>
      </c>
      <c r="E31" s="208"/>
      <c r="F31" s="208"/>
      <c r="G31" s="208"/>
      <c r="H31" s="293"/>
      <c r="I31" s="293"/>
      <c r="J31" s="293"/>
      <c r="K31" s="293"/>
      <c r="L31" s="293"/>
      <c r="M31" s="293"/>
      <c r="O31" s="290"/>
      <c r="P31" s="7"/>
      <c r="Q31" s="4"/>
      <c r="R31" s="5"/>
      <c r="S31" s="5"/>
      <c r="T31" s="5"/>
      <c r="U31" s="3"/>
      <c r="V31" s="3"/>
      <c r="W31" s="3"/>
      <c r="X31" s="3"/>
    </row>
    <row r="32" spans="1:26" ht="15.75">
      <c r="B32" s="286"/>
      <c r="C32" s="287"/>
      <c r="D32" s="209" t="s">
        <v>394</v>
      </c>
      <c r="E32" s="291"/>
      <c r="F32" s="291"/>
      <c r="G32" s="291"/>
      <c r="H32" s="291"/>
      <c r="I32" s="287"/>
      <c r="J32" s="291"/>
      <c r="K32" s="291"/>
      <c r="L32" s="291"/>
      <c r="M32" s="294"/>
      <c r="O32" s="290"/>
      <c r="P32" s="7"/>
      <c r="Q32" s="4"/>
      <c r="R32" s="5"/>
      <c r="S32" s="5"/>
      <c r="T32" s="5"/>
      <c r="U32" s="3"/>
      <c r="V32" s="3"/>
      <c r="W32" s="3"/>
      <c r="X32" s="3"/>
    </row>
    <row r="33" spans="2:24" ht="15">
      <c r="B33" s="286"/>
      <c r="C33" s="287"/>
      <c r="D33" s="287"/>
      <c r="E33" s="287"/>
      <c r="F33" s="287"/>
      <c r="G33" s="287"/>
      <c r="H33" s="287"/>
      <c r="I33" s="287"/>
      <c r="J33" s="287"/>
      <c r="K33" s="287"/>
      <c r="L33" s="287"/>
      <c r="M33" s="287"/>
      <c r="P33" s="5"/>
      <c r="Q33" s="5"/>
      <c r="R33" s="5"/>
      <c r="S33" s="5"/>
      <c r="T33" s="5"/>
      <c r="U33" s="3"/>
      <c r="V33" s="3"/>
      <c r="W33" s="3"/>
      <c r="X33" s="3"/>
    </row>
    <row r="34" spans="2:24">
      <c r="P34" s="5"/>
      <c r="Q34" s="5"/>
      <c r="R34" s="5"/>
      <c r="S34" s="5"/>
      <c r="T34" s="5"/>
    </row>
    <row r="35" spans="2:24">
      <c r="P35" s="5"/>
      <c r="Q35" s="5"/>
      <c r="R35" s="5"/>
      <c r="S35" s="5"/>
      <c r="T35" s="5"/>
    </row>
    <row r="36" spans="2:24" ht="15">
      <c r="P36" s="4"/>
      <c r="Q36" s="295"/>
      <c r="R36" s="5"/>
      <c r="S36" s="5"/>
      <c r="T36" s="5"/>
    </row>
    <row r="37" spans="2:24" ht="15">
      <c r="D37" s="2"/>
      <c r="P37" s="2"/>
      <c r="Q37" s="296"/>
      <c r="R37" s="3"/>
      <c r="S37" s="5"/>
      <c r="T37" s="5"/>
    </row>
    <row r="38" spans="2:24" ht="15">
      <c r="P38" s="7"/>
      <c r="Q38" s="211"/>
      <c r="R38" s="296"/>
      <c r="S38" s="3"/>
      <c r="T38" s="3"/>
    </row>
    <row r="39" spans="2:24">
      <c r="B39" s="89"/>
      <c r="C39" s="4"/>
      <c r="D39" s="56"/>
      <c r="E39" s="4"/>
      <c r="F39" s="4"/>
      <c r="G39" s="4"/>
      <c r="H39" s="56"/>
      <c r="I39" s="56"/>
      <c r="J39" s="56"/>
      <c r="K39" s="56"/>
      <c r="O39" s="7"/>
      <c r="P39" s="5"/>
      <c r="Q39" s="5"/>
      <c r="R39" s="5"/>
      <c r="S39" s="5"/>
    </row>
    <row r="40" spans="2:24">
      <c r="O40" s="7"/>
      <c r="P40" s="5"/>
      <c r="Q40" s="5"/>
      <c r="R40" s="5"/>
      <c r="S40" s="5"/>
    </row>
    <row r="41" spans="2:24">
      <c r="O41" s="7"/>
      <c r="P41" s="5"/>
      <c r="Q41" s="5"/>
      <c r="R41" s="5"/>
      <c r="S41" s="5"/>
    </row>
  </sheetData>
  <mergeCells count="8">
    <mergeCell ref="P1:Z2"/>
    <mergeCell ref="D1:L1"/>
    <mergeCell ref="A17:C17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1"/>
  <sheetViews>
    <sheetView workbookViewId="0">
      <pane ySplit="2" topLeftCell="A3" activePane="bottomLeft" state="frozen"/>
      <selection pane="bottomLeft" activeCell="B31" sqref="B31"/>
    </sheetView>
  </sheetViews>
  <sheetFormatPr defaultRowHeight="11.25"/>
  <cols>
    <col min="1" max="1" width="11.5703125" style="3" bestFit="1" customWidth="1"/>
    <col min="2" max="2" width="70.140625" style="86" customWidth="1"/>
    <col min="3" max="3" width="16.140625" style="2" bestFit="1" customWidth="1"/>
    <col min="4" max="4" width="5.85546875" style="7" bestFit="1" customWidth="1"/>
    <col min="5" max="5" width="7.85546875" style="7" customWidth="1"/>
    <col min="6" max="6" width="16.28515625" style="2" customWidth="1"/>
    <col min="7" max="7" width="13.7109375" style="2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7" customFormat="1" ht="15.75" customHeight="1">
      <c r="A1" s="661" t="s">
        <v>1</v>
      </c>
      <c r="B1" s="667" t="s">
        <v>0</v>
      </c>
      <c r="C1" s="669" t="s">
        <v>84</v>
      </c>
      <c r="D1" s="663" t="s">
        <v>3</v>
      </c>
      <c r="E1" s="664"/>
      <c r="F1" s="665" t="s">
        <v>525</v>
      </c>
      <c r="G1" s="666"/>
      <c r="H1" s="652" t="s">
        <v>29</v>
      </c>
      <c r="I1" s="653"/>
      <c r="J1" s="653"/>
      <c r="K1" s="653"/>
      <c r="L1" s="653"/>
      <c r="M1" s="653"/>
      <c r="N1" s="654"/>
    </row>
    <row r="2" spans="1:14" s="8" customFormat="1" ht="16.5" thickBot="1">
      <c r="A2" s="662"/>
      <c r="B2" s="668"/>
      <c r="C2" s="670"/>
      <c r="D2" s="46"/>
      <c r="E2" s="57" t="s">
        <v>9</v>
      </c>
      <c r="F2" s="297"/>
      <c r="G2" s="95" t="s">
        <v>9</v>
      </c>
      <c r="H2" s="655"/>
      <c r="I2" s="656"/>
      <c r="J2" s="656"/>
      <c r="K2" s="656"/>
      <c r="L2" s="656"/>
      <c r="M2" s="656"/>
      <c r="N2" s="657"/>
    </row>
    <row r="3" spans="1:14" s="125" customFormat="1" ht="15">
      <c r="A3" s="360" t="str">
        <f>'1-συμβολαια'!A3</f>
        <v>3ο</v>
      </c>
      <c r="B3" s="331" t="str">
        <f>'1-συμβολαια'!C3</f>
        <v>γονική αγροτεμάχιο ;;;??? Ποταμιά '';;;???'' 1.401,50μ2</v>
      </c>
      <c r="C3" s="332">
        <f>'1-συμβολαια'!D3</f>
        <v>1726.65</v>
      </c>
      <c r="D3" s="333">
        <v>4</v>
      </c>
      <c r="E3" s="333">
        <v>4</v>
      </c>
      <c r="F3" s="334">
        <f t="shared" ref="F3" si="0">(D3-1)*2.93</f>
        <v>8.7900000000000009</v>
      </c>
      <c r="G3" s="345">
        <f t="shared" ref="G3" si="1">(E3-1)*2.93</f>
        <v>8.7900000000000009</v>
      </c>
      <c r="H3" s="330"/>
      <c r="I3" s="330" t="s">
        <v>135</v>
      </c>
      <c r="J3" s="330"/>
      <c r="K3" s="335"/>
      <c r="L3" s="335"/>
      <c r="M3" s="335"/>
      <c r="N3" s="335"/>
    </row>
    <row r="4" spans="1:14" s="125" customFormat="1" ht="15.75" thickBot="1">
      <c r="A4" s="436">
        <f>'1-συμβολαια'!A4</f>
        <v>0</v>
      </c>
      <c r="B4" s="437" t="str">
        <f>'1-συμβολαια'!C4</f>
        <v>χργησικτησία αγροτεμαχίου = 1993 ΑΝΑΔΑΣΜΟΣ</v>
      </c>
      <c r="C4" s="438">
        <f>'1-συμβολαια'!D4</f>
        <v>1111.1099999999999</v>
      </c>
      <c r="D4" s="439">
        <v>4</v>
      </c>
      <c r="E4" s="439"/>
      <c r="F4" s="440">
        <f t="shared" ref="F4:F16" si="2">(D4-1)*2.93</f>
        <v>8.7900000000000009</v>
      </c>
      <c r="G4" s="441"/>
      <c r="H4" s="442"/>
      <c r="I4" s="442" t="s">
        <v>135</v>
      </c>
      <c r="J4" s="442"/>
      <c r="K4" s="443"/>
      <c r="L4" s="443"/>
      <c r="M4" s="443"/>
      <c r="N4" s="443"/>
    </row>
    <row r="5" spans="1:14" s="125" customFormat="1" ht="15">
      <c r="A5" s="477" t="str">
        <f>'1-συμβολαια'!A5</f>
        <v>4ο</v>
      </c>
      <c r="B5" s="430" t="str">
        <f>'1-συμβολαια'!C5</f>
        <v xml:space="preserve">γονική </v>
      </c>
      <c r="C5" s="431">
        <f>'1-συμβολαια'!D5</f>
        <v>3821.22</v>
      </c>
      <c r="D5" s="432">
        <v>5</v>
      </c>
      <c r="E5" s="432">
        <v>5</v>
      </c>
      <c r="F5" s="433">
        <f t="shared" si="2"/>
        <v>11.72</v>
      </c>
      <c r="G5" s="434">
        <f t="shared" ref="G5:G15" si="3">(E5-1)*2.93</f>
        <v>11.72</v>
      </c>
      <c r="H5" s="343"/>
      <c r="I5" s="343" t="s">
        <v>135</v>
      </c>
      <c r="J5" s="343"/>
      <c r="K5" s="435"/>
      <c r="L5" s="435"/>
      <c r="M5" s="435"/>
      <c r="N5" s="435"/>
    </row>
    <row r="6" spans="1:14" s="125" customFormat="1" ht="15">
      <c r="A6" s="478">
        <f>'1-συμβολαια'!A6</f>
        <v>0</v>
      </c>
      <c r="B6" s="331" t="str">
        <f>'1-συμβολαια'!C6</f>
        <v>ΧΡΗΣΙΚΤΗΣΙΑ αγροτεμαχίου ;;;??? = 1993 ΑΝΑΔΑΣΜΟΣ</v>
      </c>
      <c r="C6" s="332">
        <f>'1-συμβολαια'!D6</f>
        <v>555.54999999999995</v>
      </c>
      <c r="D6" s="333">
        <v>5</v>
      </c>
      <c r="E6" s="333"/>
      <c r="F6" s="334">
        <f t="shared" si="2"/>
        <v>11.72</v>
      </c>
      <c r="G6" s="345"/>
      <c r="H6" s="330"/>
      <c r="I6" s="330" t="s">
        <v>135</v>
      </c>
      <c r="J6" s="330"/>
      <c r="K6" s="335"/>
      <c r="L6" s="335"/>
      <c r="M6" s="335"/>
      <c r="N6" s="335"/>
    </row>
    <row r="7" spans="1:14" s="125" customFormat="1" ht="15">
      <c r="A7" s="478">
        <f>'1-συμβολαια'!A7</f>
        <v>0</v>
      </c>
      <c r="B7" s="331" t="str">
        <f>'1-συμβολαια'!C7</f>
        <v>ΧΡΗΣΙΚΤΗΣΙΑ αγροτεμαχίου ;;;??? = 1993 ΑΝΑΔΑΣΜΟΣ</v>
      </c>
      <c r="C7" s="332">
        <f>'1-συμβολαια'!D7</f>
        <v>555.54999999999995</v>
      </c>
      <c r="D7" s="333">
        <v>5</v>
      </c>
      <c r="E7" s="333"/>
      <c r="F7" s="334">
        <f t="shared" si="2"/>
        <v>11.72</v>
      </c>
      <c r="G7" s="345"/>
      <c r="H7" s="330"/>
      <c r="I7" s="330" t="s">
        <v>135</v>
      </c>
      <c r="J7" s="330"/>
      <c r="K7" s="335"/>
      <c r="L7" s="335"/>
      <c r="M7" s="335"/>
      <c r="N7" s="335"/>
    </row>
    <row r="8" spans="1:14" s="125" customFormat="1" ht="15">
      <c r="A8" s="478">
        <f>'1-συμβολαια'!A8</f>
        <v>0</v>
      </c>
      <c r="B8" s="331" t="str">
        <f>'1-συμβολαια'!C8</f>
        <v>ΧΡΗΣΙΚΤΗΣΙΑ αγροτεμαχίου ;;;??? = 1993 ΑΝΑΔΑΣΜΟΣ</v>
      </c>
      <c r="C8" s="332">
        <f>'1-συμβολαια'!D8</f>
        <v>555.54999999999995</v>
      </c>
      <c r="D8" s="333">
        <v>5</v>
      </c>
      <c r="E8" s="333"/>
      <c r="F8" s="334">
        <f t="shared" ref="F8" si="4">(D8-1)*2.93</f>
        <v>11.72</v>
      </c>
      <c r="G8" s="345"/>
      <c r="H8" s="330"/>
      <c r="I8" s="330" t="s">
        <v>135</v>
      </c>
      <c r="J8" s="330"/>
      <c r="K8" s="335"/>
      <c r="L8" s="335"/>
      <c r="M8" s="335"/>
      <c r="N8" s="335"/>
    </row>
    <row r="9" spans="1:14" s="125" customFormat="1" ht="15.75" thickBot="1">
      <c r="A9" s="479">
        <f>'1-συμβολαια'!A9</f>
        <v>0</v>
      </c>
      <c r="B9" s="437" t="str">
        <f>'1-συμβολαια'!C9</f>
        <v>χρησικτησία κήπος = 19?? πατρός ΔΩΡΕΑ άτυπη</v>
      </c>
      <c r="C9" s="438">
        <f>'1-συμβολαια'!D9</f>
        <v>777.77</v>
      </c>
      <c r="D9" s="439">
        <v>5</v>
      </c>
      <c r="E9" s="439"/>
      <c r="F9" s="440">
        <f t="shared" si="2"/>
        <v>11.72</v>
      </c>
      <c r="G9" s="441"/>
      <c r="H9" s="442"/>
      <c r="I9" s="442" t="s">
        <v>135</v>
      </c>
      <c r="J9" s="442"/>
      <c r="K9" s="443"/>
      <c r="L9" s="443"/>
      <c r="M9" s="443"/>
      <c r="N9" s="443"/>
    </row>
    <row r="10" spans="1:14" s="125" customFormat="1" ht="15">
      <c r="A10" s="488" t="str">
        <f>'1-συμβολαια'!A10</f>
        <v>5ο</v>
      </c>
      <c r="B10" s="430" t="str">
        <f>'1-συμβολαια'!C10</f>
        <v>γονική</v>
      </c>
      <c r="C10" s="431">
        <f>'1-συμβολαια'!D10</f>
        <v>2333.21</v>
      </c>
      <c r="D10" s="432">
        <v>3</v>
      </c>
      <c r="E10" s="432">
        <v>3</v>
      </c>
      <c r="F10" s="433">
        <f t="shared" si="2"/>
        <v>5.86</v>
      </c>
      <c r="G10" s="434">
        <f t="shared" si="3"/>
        <v>5.86</v>
      </c>
      <c r="H10" s="343"/>
      <c r="I10" s="343"/>
      <c r="J10" s="343"/>
      <c r="K10" s="435"/>
      <c r="L10" s="435"/>
      <c r="M10" s="435"/>
      <c r="N10" s="435"/>
    </row>
    <row r="11" spans="1:14" s="125" customFormat="1" ht="15">
      <c r="A11" s="360">
        <f>'1-συμβολαια'!A11</f>
        <v>0</v>
      </c>
      <c r="B11" s="331" t="str">
        <f>'1-συμβολαια'!C11</f>
        <v>ΧΡΗΣΙΚΤΗΣΙΑ αγροτεμαχίου ;;;??? = 1993 ΑΝΑΔΑΣΜΟΣ</v>
      </c>
      <c r="C11" s="332">
        <f>'1-συμβολαια'!D11</f>
        <v>1111.1099999999999</v>
      </c>
      <c r="D11" s="333">
        <v>3</v>
      </c>
      <c r="E11" s="333"/>
      <c r="F11" s="334">
        <f t="shared" si="2"/>
        <v>5.86</v>
      </c>
      <c r="G11" s="345"/>
      <c r="H11" s="330"/>
      <c r="I11" s="330" t="s">
        <v>135</v>
      </c>
      <c r="J11" s="330"/>
      <c r="K11" s="335"/>
      <c r="L11" s="335"/>
      <c r="M11" s="335"/>
      <c r="N11" s="335"/>
    </row>
    <row r="12" spans="1:14" s="125" customFormat="1" ht="15.75" thickBot="1">
      <c r="A12" s="436">
        <f>'1-συμβολαια'!A12</f>
        <v>0</v>
      </c>
      <c r="B12" s="437" t="str">
        <f>'1-συμβολαια'!C12</f>
        <v>ΧΡΗΣΙΚΤΗΣΙΑ κήπου = 1956 πατρός ΔΩΡΕΑ άτυπη</v>
      </c>
      <c r="C12" s="438">
        <f>'1-συμβολαια'!D12</f>
        <v>777.77</v>
      </c>
      <c r="D12" s="439">
        <v>3</v>
      </c>
      <c r="E12" s="439"/>
      <c r="F12" s="440">
        <f t="shared" si="2"/>
        <v>5.86</v>
      </c>
      <c r="G12" s="441"/>
      <c r="H12" s="442"/>
      <c r="I12" s="442" t="s">
        <v>135</v>
      </c>
      <c r="J12" s="442"/>
      <c r="K12" s="443"/>
      <c r="L12" s="443"/>
      <c r="M12" s="443"/>
      <c r="N12" s="443"/>
    </row>
    <row r="13" spans="1:14" s="125" customFormat="1" ht="15">
      <c r="A13" s="477" t="str">
        <f>'1-συμβολαια'!A13</f>
        <v>6ο</v>
      </c>
      <c r="B13" s="430" t="str">
        <f>'1-συμβολαια'!C13</f>
        <v>γονική {αγροτεμάχιο 177 Ποταμιά ''βαινάρ'' 1.495,60μ2</v>
      </c>
      <c r="C13" s="431">
        <f>'1-συμβολαια'!D13</f>
        <v>1893.21</v>
      </c>
      <c r="D13" s="432">
        <v>4</v>
      </c>
      <c r="E13" s="432">
        <v>4</v>
      </c>
      <c r="F13" s="433">
        <f t="shared" si="2"/>
        <v>8.7900000000000009</v>
      </c>
      <c r="G13" s="434">
        <f t="shared" si="3"/>
        <v>8.7900000000000009</v>
      </c>
      <c r="H13" s="343"/>
      <c r="I13" s="343" t="s">
        <v>135</v>
      </c>
      <c r="J13" s="343"/>
      <c r="K13" s="435"/>
      <c r="L13" s="435"/>
      <c r="M13" s="435"/>
      <c r="N13" s="435"/>
    </row>
    <row r="14" spans="1:14" s="125" customFormat="1" ht="15.75" thickBot="1">
      <c r="A14" s="479">
        <f>'1-συμβολαια'!A14</f>
        <v>0</v>
      </c>
      <c r="B14" s="437" t="str">
        <f>'1-συμβολαια'!C14</f>
        <v>ΧΡΗΣΙΚΤΗΣΙΑ αγροτεμαχίου ;;;??? = 1993 ΑΝΑΔΑΣΜΟΣ</v>
      </c>
      <c r="C14" s="438">
        <f>'1-συμβολαια'!D14</f>
        <v>1111.1099999999999</v>
      </c>
      <c r="D14" s="439">
        <v>4</v>
      </c>
      <c r="E14" s="439"/>
      <c r="F14" s="440">
        <f t="shared" si="2"/>
        <v>8.7900000000000009</v>
      </c>
      <c r="G14" s="441"/>
      <c r="H14" s="442"/>
      <c r="I14" s="442" t="s">
        <v>135</v>
      </c>
      <c r="J14" s="442"/>
      <c r="K14" s="443"/>
      <c r="L14" s="443"/>
      <c r="M14" s="443"/>
      <c r="N14" s="443"/>
    </row>
    <row r="15" spans="1:14" s="125" customFormat="1" ht="15">
      <c r="A15" s="488" t="str">
        <f>'1-συμβολαια'!A15</f>
        <v>7ο</v>
      </c>
      <c r="B15" s="430" t="str">
        <f>'1-συμβολαια'!C15</f>
        <v>αγοραπωλησία {αγροτεμάχιο 177 Ποταμιά ''βαινάρ'' 41,40μ2} τίμημα = Δ.Ο.Υ. =</v>
      </c>
      <c r="C15" s="431">
        <f>'1-συμβολαια'!D15</f>
        <v>45.9</v>
      </c>
      <c r="D15" s="432">
        <v>4</v>
      </c>
      <c r="E15" s="432">
        <v>4</v>
      </c>
      <c r="F15" s="433">
        <f t="shared" si="2"/>
        <v>8.7900000000000009</v>
      </c>
      <c r="G15" s="434">
        <f t="shared" si="3"/>
        <v>8.7900000000000009</v>
      </c>
      <c r="H15" s="343"/>
      <c r="I15" s="343" t="s">
        <v>135</v>
      </c>
      <c r="J15" s="343"/>
      <c r="K15" s="435"/>
      <c r="L15" s="435"/>
      <c r="M15" s="435"/>
      <c r="N15" s="435"/>
    </row>
    <row r="16" spans="1:14" s="125" customFormat="1" ht="15.75" thickBot="1">
      <c r="A16" s="436">
        <f>'1-συμβολαια'!A16</f>
        <v>0</v>
      </c>
      <c r="B16" s="437" t="str">
        <f>'1-συμβολαια'!C16</f>
        <v>ΧΡΗΣΙΚΤΗΣΙΑ αγροτεμαχίου ;;;??? = 1993 ΑΝΑΔΑΣΜΟΣ</v>
      </c>
      <c r="C16" s="438">
        <f>'1-συμβολαια'!D16</f>
        <v>5.55</v>
      </c>
      <c r="D16" s="439">
        <v>4</v>
      </c>
      <c r="E16" s="439"/>
      <c r="F16" s="440">
        <f t="shared" si="2"/>
        <v>8.7900000000000009</v>
      </c>
      <c r="G16" s="441"/>
      <c r="H16" s="442"/>
      <c r="I16" s="442" t="s">
        <v>135</v>
      </c>
      <c r="J16" s="442"/>
      <c r="K16" s="443"/>
      <c r="L16" s="443"/>
      <c r="M16" s="443"/>
      <c r="N16" s="443"/>
    </row>
    <row r="17" spans="1:13" ht="15.75">
      <c r="A17" s="658" t="s">
        <v>60</v>
      </c>
      <c r="B17" s="659"/>
      <c r="C17" s="659"/>
      <c r="D17" s="659"/>
      <c r="E17" s="660"/>
      <c r="F17" s="501">
        <f>SUM(F3:F16)</f>
        <v>128.92000000000002</v>
      </c>
      <c r="G17" s="501">
        <f>SUM(G3:G16)</f>
        <v>43.95</v>
      </c>
    </row>
    <row r="18" spans="1:13" ht="15.75">
      <c r="H18" s="127" t="s">
        <v>144</v>
      </c>
      <c r="I18" s="128"/>
      <c r="J18" s="128"/>
      <c r="K18" s="128"/>
      <c r="L18" s="128"/>
      <c r="M18" s="128"/>
    </row>
    <row r="19" spans="1:13" ht="15.75">
      <c r="B19" s="373" t="s">
        <v>526</v>
      </c>
      <c r="C19" s="301"/>
      <c r="D19" s="301"/>
      <c r="E19" s="301"/>
      <c r="F19" s="301"/>
      <c r="I19" s="128" t="s">
        <v>145</v>
      </c>
      <c r="J19" s="128"/>
      <c r="K19" s="128"/>
      <c r="L19" s="128"/>
      <c r="M19" s="84"/>
    </row>
    <row r="20" spans="1:13" ht="15.75">
      <c r="B20" s="373" t="s">
        <v>527</v>
      </c>
      <c r="C20" s="301"/>
      <c r="D20" s="3"/>
      <c r="J20" s="127" t="s">
        <v>146</v>
      </c>
    </row>
    <row r="21" spans="1:13" ht="15.75">
      <c r="C21" s="215" t="s">
        <v>61</v>
      </c>
      <c r="D21" s="3"/>
    </row>
  </sheetData>
  <mergeCells count="7">
    <mergeCell ref="H1:N2"/>
    <mergeCell ref="A17:E1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1"/>
  <sheetViews>
    <sheetView workbookViewId="0">
      <pane ySplit="2" topLeftCell="A3" activePane="bottomLeft" state="frozen"/>
      <selection pane="bottomLeft" activeCell="C3" sqref="C3:J16"/>
    </sheetView>
  </sheetViews>
  <sheetFormatPr defaultRowHeight="11.25"/>
  <cols>
    <col min="1" max="1" width="11.5703125" style="7" bestFit="1" customWidth="1"/>
    <col min="2" max="2" width="80.85546875" style="88" bestFit="1" customWidth="1"/>
    <col min="3" max="3" width="7.28515625" style="7" bestFit="1" customWidth="1"/>
    <col min="4" max="4" width="27" style="7" bestFit="1" customWidth="1"/>
    <col min="5" max="6" width="4.140625" style="7" bestFit="1" customWidth="1"/>
    <col min="7" max="7" width="4.28515625" style="7" bestFit="1" customWidth="1"/>
    <col min="8" max="8" width="7.28515625" style="7" bestFit="1" customWidth="1"/>
    <col min="9" max="9" width="4.28515625" style="7" bestFit="1" customWidth="1"/>
    <col min="10" max="10" width="27.28515625" style="7" bestFit="1" customWidth="1"/>
    <col min="11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642" t="s">
        <v>1</v>
      </c>
      <c r="B1" s="644" t="s">
        <v>0</v>
      </c>
      <c r="C1" s="677" t="s">
        <v>11</v>
      </c>
      <c r="D1" s="677"/>
      <c r="E1" s="677"/>
      <c r="F1" s="677"/>
      <c r="G1" s="677"/>
      <c r="H1" s="678" t="s">
        <v>12</v>
      </c>
      <c r="I1" s="678"/>
      <c r="J1" s="678"/>
      <c r="K1" s="678"/>
      <c r="L1" s="678"/>
      <c r="M1" s="678"/>
      <c r="N1" s="678"/>
      <c r="O1" s="681" t="s">
        <v>85</v>
      </c>
      <c r="P1" s="679" t="s">
        <v>227</v>
      </c>
      <c r="Q1" s="634" t="s">
        <v>29</v>
      </c>
      <c r="R1" s="635"/>
      <c r="S1" s="635"/>
      <c r="T1" s="635"/>
      <c r="U1" s="636"/>
    </row>
    <row r="2" spans="1:21" ht="24" customHeight="1">
      <c r="A2" s="675"/>
      <c r="B2" s="676"/>
      <c r="C2" s="382" t="s">
        <v>47</v>
      </c>
      <c r="D2" s="382" t="s">
        <v>48</v>
      </c>
      <c r="E2" s="382" t="s">
        <v>49</v>
      </c>
      <c r="F2" s="382" t="s">
        <v>50</v>
      </c>
      <c r="G2" s="422" t="s">
        <v>51</v>
      </c>
      <c r="H2" s="382" t="s">
        <v>47</v>
      </c>
      <c r="I2" s="382" t="s">
        <v>48</v>
      </c>
      <c r="J2" s="382" t="s">
        <v>49</v>
      </c>
      <c r="K2" s="382" t="s">
        <v>50</v>
      </c>
      <c r="L2" s="382" t="s">
        <v>51</v>
      </c>
      <c r="M2" s="382" t="s">
        <v>52</v>
      </c>
      <c r="N2" s="423" t="s">
        <v>53</v>
      </c>
      <c r="O2" s="682"/>
      <c r="P2" s="680"/>
      <c r="Q2" s="671"/>
      <c r="R2" s="672"/>
      <c r="S2" s="672"/>
      <c r="T2" s="672"/>
      <c r="U2" s="673"/>
    </row>
    <row r="3" spans="1:21" s="263" customFormat="1" ht="15">
      <c r="A3" s="380" t="str">
        <f>'1-συμβολαια'!A3</f>
        <v>3ο</v>
      </c>
      <c r="B3" s="336" t="str">
        <f>'1-συμβολαια'!C3</f>
        <v>γονική αγροτεμάχιο ;;;??? Ποταμιά '';;;???'' 1.401,50μ2</v>
      </c>
      <c r="C3" s="602"/>
      <c r="D3" s="264" t="s">
        <v>576</v>
      </c>
      <c r="E3" s="264"/>
      <c r="F3" s="264"/>
      <c r="G3" s="264"/>
      <c r="H3" s="264"/>
      <c r="I3" s="264">
        <v>1</v>
      </c>
      <c r="J3" s="264" t="s">
        <v>577</v>
      </c>
      <c r="K3" s="264"/>
      <c r="L3" s="264"/>
      <c r="M3" s="264"/>
      <c r="N3" s="264"/>
      <c r="O3" s="337"/>
      <c r="P3" s="338">
        <f>O3*('2-δικαιώμ'!N3+'3-φύλλα2α'!F3)</f>
        <v>0</v>
      </c>
      <c r="Q3" s="339"/>
      <c r="R3" s="339"/>
      <c r="S3" s="339"/>
      <c r="T3" s="339"/>
      <c r="U3" s="340"/>
    </row>
    <row r="4" spans="1:21" s="263" customFormat="1" ht="15.75" thickBot="1">
      <c r="A4" s="595">
        <f>'1-συμβολαια'!A4</f>
        <v>0</v>
      </c>
      <c r="B4" s="424" t="str">
        <f>'1-συμβολαια'!C4</f>
        <v>χργησικτησία αγροτεμαχίου = 1993 ΑΝΑΔΑΣΜΟΣ</v>
      </c>
      <c r="C4" s="603"/>
      <c r="D4" s="425" t="s">
        <v>516</v>
      </c>
      <c r="E4" s="425"/>
      <c r="F4" s="425"/>
      <c r="G4" s="425"/>
      <c r="H4" s="425"/>
      <c r="I4" s="425"/>
      <c r="J4" s="604" t="s">
        <v>576</v>
      </c>
      <c r="K4" s="425"/>
      <c r="L4" s="425"/>
      <c r="M4" s="425"/>
      <c r="N4" s="425"/>
      <c r="O4" s="426"/>
      <c r="P4" s="427">
        <f>O4*('2-δικαιώμ'!N4+'3-φύλλα2α'!F4)</f>
        <v>0</v>
      </c>
      <c r="Q4" s="428"/>
      <c r="R4" s="428"/>
      <c r="S4" s="428"/>
      <c r="T4" s="428"/>
      <c r="U4" s="429"/>
    </row>
    <row r="5" spans="1:21" s="263" customFormat="1" ht="15">
      <c r="A5" s="477" t="str">
        <f>'1-συμβολαια'!A5</f>
        <v>4ο</v>
      </c>
      <c r="B5" s="412" t="str">
        <f>'1-συμβολαια'!C5</f>
        <v xml:space="preserve">γονική </v>
      </c>
      <c r="C5" s="605">
        <v>1</v>
      </c>
      <c r="D5" s="264" t="s">
        <v>576</v>
      </c>
      <c r="E5" s="260"/>
      <c r="F5" s="260"/>
      <c r="G5" s="260"/>
      <c r="H5" s="260"/>
      <c r="I5" s="260">
        <v>1</v>
      </c>
      <c r="J5" s="260" t="s">
        <v>578</v>
      </c>
      <c r="K5" s="260"/>
      <c r="L5" s="260"/>
      <c r="M5" s="260"/>
      <c r="N5" s="260"/>
      <c r="O5" s="413"/>
      <c r="P5" s="362">
        <f>O5*('2-δικαιώμ'!N4+'3-φύλλα2α'!F4)</f>
        <v>0</v>
      </c>
      <c r="Q5" s="414"/>
      <c r="R5" s="414"/>
      <c r="S5" s="414"/>
      <c r="T5" s="414"/>
      <c r="U5" s="415"/>
    </row>
    <row r="6" spans="1:21" s="263" customFormat="1" ht="15">
      <c r="A6" s="478">
        <f>'1-συμβολαια'!A6</f>
        <v>0</v>
      </c>
      <c r="B6" s="336" t="str">
        <f>'1-συμβολαια'!C6</f>
        <v>ΧΡΗΣΙΚΤΗΣΙΑ αγροτεμαχίου ;;;??? = 1993 ΑΝΑΔΑΣΜΟΣ</v>
      </c>
      <c r="C6" s="602"/>
      <c r="D6" s="264" t="s">
        <v>516</v>
      </c>
      <c r="E6" s="264"/>
      <c r="F6" s="264"/>
      <c r="G6" s="264"/>
      <c r="H6" s="264"/>
      <c r="I6" s="264"/>
      <c r="J6" s="264" t="s">
        <v>576</v>
      </c>
      <c r="K6" s="264"/>
      <c r="L6" s="264"/>
      <c r="M6" s="264"/>
      <c r="N6" s="264"/>
      <c r="O6" s="337"/>
      <c r="P6" s="338">
        <f>O6*('2-δικαιώμ'!N5+'3-φύλλα2α'!F5)</f>
        <v>0</v>
      </c>
      <c r="Q6" s="339"/>
      <c r="R6" s="339"/>
      <c r="S6" s="339"/>
      <c r="T6" s="339"/>
      <c r="U6" s="340"/>
    </row>
    <row r="7" spans="1:21" s="263" customFormat="1" ht="15">
      <c r="A7" s="478">
        <f>'1-συμβολαια'!A7</f>
        <v>0</v>
      </c>
      <c r="B7" s="336" t="str">
        <f>'1-συμβολαια'!C7</f>
        <v>ΧΡΗΣΙΚΤΗΣΙΑ αγροτεμαχίου ;;;??? = 1993 ΑΝΑΔΑΣΜΟΣ</v>
      </c>
      <c r="C7" s="602"/>
      <c r="D7" s="264" t="s">
        <v>516</v>
      </c>
      <c r="E7" s="264"/>
      <c r="F7" s="264"/>
      <c r="G7" s="264"/>
      <c r="H7" s="264"/>
      <c r="I7" s="264"/>
      <c r="J7" s="264" t="s">
        <v>576</v>
      </c>
      <c r="K7" s="264"/>
      <c r="L7" s="264"/>
      <c r="M7" s="264"/>
      <c r="N7" s="264"/>
      <c r="O7" s="337"/>
      <c r="P7" s="338">
        <f>O7*('2-δικαιώμ'!N6+'3-φύλλα2α'!F6)</f>
        <v>0</v>
      </c>
      <c r="Q7" s="339"/>
      <c r="R7" s="339"/>
      <c r="S7" s="339"/>
      <c r="T7" s="339"/>
      <c r="U7" s="340"/>
    </row>
    <row r="8" spans="1:21" s="263" customFormat="1" ht="15">
      <c r="A8" s="478">
        <f>'1-συμβολαια'!A8</f>
        <v>0</v>
      </c>
      <c r="B8" s="336" t="str">
        <f>'1-συμβολαια'!C8</f>
        <v>ΧΡΗΣΙΚΤΗΣΙΑ αγροτεμαχίου ;;;??? = 1993 ΑΝΑΔΑΣΜΟΣ</v>
      </c>
      <c r="C8" s="602"/>
      <c r="D8" s="264" t="s">
        <v>516</v>
      </c>
      <c r="E8" s="264"/>
      <c r="F8" s="264"/>
      <c r="G8" s="264"/>
      <c r="H8" s="264"/>
      <c r="I8" s="264"/>
      <c r="J8" s="264" t="s">
        <v>576</v>
      </c>
      <c r="K8" s="264"/>
      <c r="L8" s="264"/>
      <c r="M8" s="264"/>
      <c r="N8" s="264"/>
      <c r="O8" s="337"/>
      <c r="P8" s="338">
        <f>O8*('2-δικαιώμ'!N7+'3-φύλλα2α'!F7)</f>
        <v>0</v>
      </c>
      <c r="Q8" s="339"/>
      <c r="R8" s="339"/>
      <c r="S8" s="339"/>
      <c r="T8" s="339"/>
      <c r="U8" s="340"/>
    </row>
    <row r="9" spans="1:21" s="263" customFormat="1" ht="15.75" thickBot="1">
      <c r="A9" s="479">
        <f>'1-συμβολαια'!A9</f>
        <v>0</v>
      </c>
      <c r="B9" s="480" t="str">
        <f>'1-συμβολαια'!C9</f>
        <v>χρησικτησία κήπος = 19?? πατρός ΔΩΡΕΑ άτυπη</v>
      </c>
      <c r="C9" s="606"/>
      <c r="D9" s="454" t="s">
        <v>537</v>
      </c>
      <c r="E9" s="454"/>
      <c r="F9" s="454"/>
      <c r="G9" s="454"/>
      <c r="H9" s="454"/>
      <c r="I9" s="454"/>
      <c r="J9" s="604" t="s">
        <v>576</v>
      </c>
      <c r="K9" s="454"/>
      <c r="L9" s="454"/>
      <c r="M9" s="454"/>
      <c r="N9" s="454"/>
      <c r="O9" s="481"/>
      <c r="P9" s="515">
        <f>O9*('2-δικαιώμ'!N7+'3-φύλλα2α'!F7)</f>
        <v>0</v>
      </c>
      <c r="Q9" s="516"/>
      <c r="R9" s="516"/>
      <c r="S9" s="516"/>
      <c r="T9" s="516"/>
      <c r="U9" s="517"/>
    </row>
    <row r="10" spans="1:21" s="263" customFormat="1" ht="15">
      <c r="A10" s="488" t="str">
        <f>'1-συμβολαια'!A10</f>
        <v>5ο</v>
      </c>
      <c r="B10" s="412" t="str">
        <f>'1-συμβολαια'!C10</f>
        <v>γονική</v>
      </c>
      <c r="C10" s="605"/>
      <c r="D10" s="260" t="s">
        <v>579</v>
      </c>
      <c r="E10" s="260"/>
      <c r="F10" s="260"/>
      <c r="G10" s="260"/>
      <c r="H10" s="260"/>
      <c r="I10" s="260"/>
      <c r="J10" s="260" t="s">
        <v>577</v>
      </c>
      <c r="K10" s="260"/>
      <c r="L10" s="260"/>
      <c r="M10" s="260"/>
      <c r="N10" s="260"/>
      <c r="O10" s="413"/>
      <c r="P10" s="362">
        <f>O10*('2-δικαιώμ'!N9+'3-φύλλα2α'!F9)</f>
        <v>0</v>
      </c>
      <c r="Q10" s="414"/>
      <c r="R10" s="414"/>
      <c r="S10" s="414"/>
      <c r="T10" s="414"/>
      <c r="U10" s="415"/>
    </row>
    <row r="11" spans="1:21" s="263" customFormat="1" ht="15">
      <c r="A11" s="360">
        <f>'1-συμβολαια'!A11</f>
        <v>0</v>
      </c>
      <c r="B11" s="336" t="str">
        <f>'1-συμβολαια'!C11</f>
        <v>ΧΡΗΣΙΚΤΗΣΙΑ αγροτεμαχίου ;;;??? = 1993 ΑΝΑΔΑΣΜΟΣ</v>
      </c>
      <c r="C11" s="602"/>
      <c r="D11" s="264" t="s">
        <v>516</v>
      </c>
      <c r="E11" s="264"/>
      <c r="F11" s="264"/>
      <c r="G11" s="264"/>
      <c r="H11" s="264"/>
      <c r="I11" s="264"/>
      <c r="J11" s="260" t="s">
        <v>579</v>
      </c>
      <c r="K11" s="264"/>
      <c r="L11" s="264"/>
      <c r="M11" s="264"/>
      <c r="N11" s="264"/>
      <c r="O11" s="337"/>
      <c r="P11" s="338">
        <f>O11*('2-δικαιώμ'!N10+'3-φύλλα2α'!F10)</f>
        <v>0</v>
      </c>
      <c r="Q11" s="339"/>
      <c r="R11" s="339"/>
      <c r="S11" s="339"/>
      <c r="T11" s="339"/>
      <c r="U11" s="340"/>
    </row>
    <row r="12" spans="1:21" s="263" customFormat="1" ht="15.75" thickBot="1">
      <c r="A12" s="436">
        <f>'1-συμβολαια'!A12</f>
        <v>0</v>
      </c>
      <c r="B12" s="480" t="str">
        <f>'1-συμβολαια'!C12</f>
        <v>ΧΡΗΣΙΚΤΗΣΙΑ κήπου = 1956 πατρός ΔΩΡΕΑ άτυπη</v>
      </c>
      <c r="C12" s="606"/>
      <c r="D12" s="454" t="s">
        <v>537</v>
      </c>
      <c r="E12" s="454"/>
      <c r="F12" s="454"/>
      <c r="G12" s="454"/>
      <c r="H12" s="454"/>
      <c r="I12" s="454"/>
      <c r="J12" s="604" t="s">
        <v>579</v>
      </c>
      <c r="K12" s="454"/>
      <c r="L12" s="454"/>
      <c r="M12" s="454"/>
      <c r="N12" s="454"/>
      <c r="O12" s="481"/>
      <c r="P12" s="515">
        <f>O12*('2-δικαιώμ'!N11+'3-φύλλα2α'!F11)</f>
        <v>0</v>
      </c>
      <c r="Q12" s="516"/>
      <c r="R12" s="516"/>
      <c r="S12" s="516"/>
      <c r="T12" s="516"/>
      <c r="U12" s="517"/>
    </row>
    <row r="13" spans="1:21" s="263" customFormat="1" ht="15">
      <c r="A13" s="477" t="str">
        <f>'1-συμβολαια'!A13</f>
        <v>6ο</v>
      </c>
      <c r="B13" s="412" t="str">
        <f>'1-συμβολαια'!C13</f>
        <v>γονική {αγροτεμάχιο 177 Ποταμιά ''βαινάρ'' 1.495,60μ2</v>
      </c>
      <c r="C13" s="605"/>
      <c r="D13" s="260" t="s">
        <v>579</v>
      </c>
      <c r="E13" s="260"/>
      <c r="F13" s="260"/>
      <c r="G13" s="260"/>
      <c r="H13" s="260"/>
      <c r="I13" s="260"/>
      <c r="J13" s="260" t="s">
        <v>578</v>
      </c>
      <c r="K13" s="260"/>
      <c r="L13" s="260"/>
      <c r="M13" s="260"/>
      <c r="N13" s="260"/>
      <c r="O13" s="413"/>
      <c r="P13" s="362">
        <f>O13*('2-δικαιώμ'!N12+'3-φύλλα2α'!F12)</f>
        <v>0</v>
      </c>
      <c r="Q13" s="414"/>
      <c r="R13" s="414"/>
      <c r="S13" s="414"/>
      <c r="T13" s="414"/>
      <c r="U13" s="415"/>
    </row>
    <row r="14" spans="1:21" s="263" customFormat="1" ht="15.75" thickBot="1">
      <c r="A14" s="479">
        <f>'1-συμβολαια'!A14</f>
        <v>0</v>
      </c>
      <c r="B14" s="480" t="str">
        <f>'1-συμβολαια'!C14</f>
        <v>ΧΡΗΣΙΚΤΗΣΙΑ αγροτεμαχίου ;;;??? = 1993 ΑΝΑΔΑΣΜΟΣ</v>
      </c>
      <c r="C14" s="606"/>
      <c r="D14" s="454" t="s">
        <v>516</v>
      </c>
      <c r="E14" s="454"/>
      <c r="F14" s="454"/>
      <c r="G14" s="454"/>
      <c r="H14" s="454"/>
      <c r="I14" s="454"/>
      <c r="J14" s="604" t="s">
        <v>579</v>
      </c>
      <c r="K14" s="454"/>
      <c r="L14" s="454"/>
      <c r="M14" s="454"/>
      <c r="N14" s="454"/>
      <c r="O14" s="481"/>
      <c r="P14" s="515">
        <f>O14*('2-δικαιώμ'!N13+'3-φύλλα2α'!F13)</f>
        <v>0</v>
      </c>
      <c r="Q14" s="516"/>
      <c r="R14" s="516"/>
      <c r="S14" s="516"/>
      <c r="T14" s="516"/>
      <c r="U14" s="517"/>
    </row>
    <row r="15" spans="1:21" s="263" customFormat="1" ht="15">
      <c r="A15" s="488" t="str">
        <f>'1-συμβολαια'!A15</f>
        <v>7ο</v>
      </c>
      <c r="B15" s="412" t="str">
        <f>'1-συμβολαια'!C15</f>
        <v>αγοραπωλησία {αγροτεμάχιο 177 Ποταμιά ''βαινάρ'' 41,40μ2} τίμημα = Δ.Ο.Υ. =</v>
      </c>
      <c r="C15" s="605"/>
      <c r="D15" s="260" t="s">
        <v>516</v>
      </c>
      <c r="E15" s="260"/>
      <c r="F15" s="260"/>
      <c r="G15" s="260"/>
      <c r="H15" s="260"/>
      <c r="I15" s="260"/>
      <c r="J15" s="260" t="s">
        <v>578</v>
      </c>
      <c r="K15" s="260"/>
      <c r="L15" s="260"/>
      <c r="M15" s="260"/>
      <c r="N15" s="260"/>
      <c r="O15" s="413"/>
      <c r="P15" s="362">
        <f>O15*('2-δικαιώμ'!N14+'3-φύλλα2α'!F14)</f>
        <v>0</v>
      </c>
      <c r="Q15" s="414"/>
      <c r="R15" s="414"/>
      <c r="S15" s="414"/>
      <c r="T15" s="414"/>
      <c r="U15" s="415"/>
    </row>
    <row r="16" spans="1:21" s="263" customFormat="1" ht="15.75" thickBot="1">
      <c r="A16" s="360">
        <f>'1-συμβολαια'!A16</f>
        <v>0</v>
      </c>
      <c r="B16" s="480" t="str">
        <f>'1-συμβολαια'!C16</f>
        <v>ΧΡΗΣΙΚΤΗΣΙΑ αγροτεμαχίου ;;;??? = 1993 ΑΝΑΔΑΣΜΟΣ</v>
      </c>
      <c r="C16" s="606"/>
      <c r="D16" s="454" t="s">
        <v>516</v>
      </c>
      <c r="E16" s="454"/>
      <c r="F16" s="454"/>
      <c r="G16" s="454"/>
      <c r="H16" s="454"/>
      <c r="I16" s="454"/>
      <c r="J16" s="454" t="s">
        <v>516</v>
      </c>
      <c r="K16" s="454"/>
      <c r="L16" s="454"/>
      <c r="M16" s="454"/>
      <c r="N16" s="454"/>
      <c r="O16" s="481"/>
      <c r="P16" s="515">
        <f>O16*('2-δικαιώμ'!N15+'3-φύλλα2α'!F15)</f>
        <v>0</v>
      </c>
      <c r="Q16" s="516"/>
      <c r="R16" s="516"/>
      <c r="S16" s="516"/>
      <c r="T16" s="516"/>
      <c r="U16" s="517"/>
    </row>
    <row r="17" spans="1:25" ht="15.75">
      <c r="A17" s="674" t="s">
        <v>47</v>
      </c>
      <c r="B17" s="659"/>
      <c r="C17" s="659"/>
      <c r="D17" s="659"/>
      <c r="E17" s="659"/>
      <c r="F17" s="659"/>
      <c r="G17" s="659"/>
      <c r="H17" s="659"/>
      <c r="I17" s="659"/>
      <c r="J17" s="659"/>
      <c r="K17" s="659"/>
      <c r="L17" s="659"/>
      <c r="M17" s="659"/>
      <c r="N17" s="659"/>
      <c r="O17" s="659"/>
      <c r="P17" s="518">
        <f>SUM(P3:P16)</f>
        <v>0</v>
      </c>
    </row>
    <row r="19" spans="1:25" ht="15.75">
      <c r="Q19" s="144" t="s">
        <v>147</v>
      </c>
      <c r="R19" s="116"/>
      <c r="S19" s="116"/>
      <c r="T19" s="116"/>
      <c r="U19" s="116"/>
      <c r="V19" s="116"/>
      <c r="W19" s="116"/>
      <c r="X19" s="116"/>
      <c r="Y19" s="107"/>
    </row>
    <row r="20" spans="1:25" ht="15.75">
      <c r="R20" s="128" t="s">
        <v>148</v>
      </c>
      <c r="S20" s="128"/>
      <c r="T20" s="128"/>
      <c r="U20" s="128"/>
      <c r="V20" s="128"/>
      <c r="W20" s="128"/>
      <c r="X20" s="128"/>
    </row>
    <row r="21" spans="1:25" ht="15.75">
      <c r="S21" s="144" t="s">
        <v>149</v>
      </c>
    </row>
  </sheetData>
  <mergeCells count="8">
    <mergeCell ref="Q1:U2"/>
    <mergeCell ref="A17:O1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8"/>
  <sheetViews>
    <sheetView workbookViewId="0">
      <pane ySplit="2" topLeftCell="A3" activePane="bottomLeft" state="frozen"/>
      <selection pane="bottomLeft" activeCell="R23" sqref="R23"/>
    </sheetView>
  </sheetViews>
  <sheetFormatPr defaultRowHeight="11.25"/>
  <cols>
    <col min="1" max="1" width="7.28515625" style="7" bestFit="1" customWidth="1"/>
    <col min="2" max="2" width="56.28515625" style="88" bestFit="1" customWidth="1"/>
    <col min="3" max="3" width="11.140625" style="2" customWidth="1"/>
    <col min="4" max="5" width="7.85546875" style="3" customWidth="1"/>
    <col min="6" max="6" width="6.85546875" style="7" customWidth="1"/>
    <col min="7" max="7" width="7.140625" style="7" customWidth="1"/>
    <col min="8" max="8" width="8.140625" style="2" bestFit="1" customWidth="1"/>
    <col min="9" max="9" width="8.140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140625" style="2" customWidth="1"/>
    <col min="18" max="18" width="8.28515625" style="79" customWidth="1"/>
    <col min="19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5.5703125" style="79" customWidth="1"/>
    <col min="29" max="33" width="6.28515625" style="79" customWidth="1"/>
    <col min="34" max="34" width="8.42578125" style="79" customWidth="1"/>
    <col min="35" max="38" width="6.28515625" style="79" customWidth="1"/>
    <col min="39" max="39" width="8.140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10" t="s">
        <v>1</v>
      </c>
      <c r="B1" s="686" t="s">
        <v>0</v>
      </c>
      <c r="C1" s="616" t="s">
        <v>7</v>
      </c>
      <c r="D1" s="688" t="s">
        <v>3</v>
      </c>
      <c r="E1" s="689"/>
      <c r="F1" s="691" t="s">
        <v>483</v>
      </c>
      <c r="G1" s="692"/>
      <c r="H1" s="692"/>
      <c r="I1" s="692"/>
      <c r="J1" s="692"/>
      <c r="K1" s="692"/>
      <c r="L1" s="693"/>
      <c r="M1" s="694" t="s">
        <v>403</v>
      </c>
      <c r="N1" s="695"/>
      <c r="O1" s="696" t="s">
        <v>252</v>
      </c>
      <c r="P1" s="697"/>
      <c r="Q1" s="698" t="s">
        <v>402</v>
      </c>
      <c r="R1" s="684" t="s">
        <v>172</v>
      </c>
      <c r="S1" s="684"/>
      <c r="T1" s="684"/>
      <c r="U1" s="684"/>
      <c r="V1" s="684"/>
      <c r="W1" s="684"/>
      <c r="X1" s="684"/>
      <c r="Y1" s="684"/>
      <c r="Z1" s="684"/>
      <c r="AA1" s="684"/>
      <c r="AB1" s="684"/>
      <c r="AC1" s="684"/>
      <c r="AD1" s="684"/>
      <c r="AE1" s="684"/>
      <c r="AF1" s="684"/>
      <c r="AG1" s="684"/>
      <c r="AH1" s="684"/>
      <c r="AI1" s="684"/>
      <c r="AJ1" s="684"/>
      <c r="AK1" s="684"/>
      <c r="AL1" s="684"/>
      <c r="AM1" s="684"/>
      <c r="AN1" s="684"/>
      <c r="AO1" s="684"/>
    </row>
    <row r="2" spans="1:41" ht="23.25" thickBot="1">
      <c r="A2" s="685"/>
      <c r="B2" s="687"/>
      <c r="C2" s="690"/>
      <c r="D2" s="149" t="s">
        <v>4</v>
      </c>
      <c r="E2" s="136" t="s">
        <v>9</v>
      </c>
      <c r="F2" s="217"/>
      <c r="G2" s="150" t="s">
        <v>9</v>
      </c>
      <c r="H2" s="134" t="s">
        <v>47</v>
      </c>
      <c r="I2" s="216" t="s">
        <v>9</v>
      </c>
      <c r="J2" s="196" t="s">
        <v>358</v>
      </c>
      <c r="K2" s="196" t="s">
        <v>381</v>
      </c>
      <c r="L2" s="198" t="s">
        <v>360</v>
      </c>
      <c r="M2" s="216" t="s">
        <v>23</v>
      </c>
      <c r="N2" s="218" t="s">
        <v>86</v>
      </c>
      <c r="O2" s="216" t="s">
        <v>23</v>
      </c>
      <c r="P2" s="212" t="s">
        <v>9</v>
      </c>
      <c r="Q2" s="699"/>
      <c r="R2" s="152" t="s">
        <v>128</v>
      </c>
      <c r="S2" s="152" t="s">
        <v>170</v>
      </c>
      <c r="T2" s="152" t="s">
        <v>129</v>
      </c>
      <c r="U2" s="152" t="s">
        <v>255</v>
      </c>
      <c r="V2" s="152" t="s">
        <v>130</v>
      </c>
      <c r="W2" s="152" t="s">
        <v>256</v>
      </c>
      <c r="X2" s="152" t="s">
        <v>150</v>
      </c>
      <c r="Y2" s="152" t="s">
        <v>171</v>
      </c>
      <c r="Z2" s="152" t="s">
        <v>151</v>
      </c>
      <c r="AA2" s="152" t="s">
        <v>257</v>
      </c>
      <c r="AB2" s="152" t="s">
        <v>152</v>
      </c>
      <c r="AC2" s="152" t="s">
        <v>258</v>
      </c>
      <c r="AD2" s="152" t="s">
        <v>153</v>
      </c>
      <c r="AE2" s="152" t="s">
        <v>272</v>
      </c>
      <c r="AF2" s="152" t="s">
        <v>273</v>
      </c>
      <c r="AG2" s="256" t="s">
        <v>274</v>
      </c>
      <c r="AH2" s="152" t="s">
        <v>275</v>
      </c>
      <c r="AI2" s="152" t="s">
        <v>276</v>
      </c>
      <c r="AJ2" s="152" t="s">
        <v>456</v>
      </c>
      <c r="AK2" s="152" t="s">
        <v>457</v>
      </c>
      <c r="AL2" s="152"/>
      <c r="AM2" s="240" t="s">
        <v>90</v>
      </c>
      <c r="AN2" s="238" t="s">
        <v>47</v>
      </c>
      <c r="AO2" s="239" t="s">
        <v>29</v>
      </c>
    </row>
    <row r="3" spans="1:41" s="5" customFormat="1">
      <c r="A3" s="503" t="str">
        <f>'1-συμβολαια'!A3</f>
        <v>3ο</v>
      </c>
      <c r="B3" s="446" t="str">
        <f>'1-συμβολαια'!C3</f>
        <v>γονική αγροτεμάχιο ;;;??? Ποταμιά '';;;???'' 1.401,50μ2</v>
      </c>
      <c r="C3" s="447">
        <f>'1-συμβολαια'!D3</f>
        <v>1726.65</v>
      </c>
      <c r="D3" s="448">
        <f>'3-φύλλα2α'!D3</f>
        <v>4</v>
      </c>
      <c r="E3" s="448">
        <f>'3-φύλλα2α'!E3</f>
        <v>4</v>
      </c>
      <c r="F3" s="449">
        <v>2</v>
      </c>
      <c r="G3" s="449">
        <v>2</v>
      </c>
      <c r="H3" s="450">
        <f t="shared" ref="H3" si="0">F3*D3*3.23</f>
        <v>25.84</v>
      </c>
      <c r="I3" s="451">
        <f t="shared" ref="I3" si="1">E3*G3*3.23</f>
        <v>25.84</v>
      </c>
      <c r="J3" s="451">
        <f t="shared" ref="J3" si="2">H3*5%</f>
        <v>1.292</v>
      </c>
      <c r="K3" s="451">
        <f t="shared" ref="K3" si="3">H3*5%</f>
        <v>1.292</v>
      </c>
      <c r="L3" s="451">
        <f t="shared" ref="L3" si="4">H3*1%</f>
        <v>0.25840000000000002</v>
      </c>
      <c r="M3" s="451">
        <f t="shared" ref="M3" si="5">H3-O3</f>
        <v>22.997599999999998</v>
      </c>
      <c r="N3" s="451">
        <f t="shared" ref="N3" si="6">I3-P3</f>
        <v>22.997599999999998</v>
      </c>
      <c r="O3" s="451">
        <f t="shared" ref="O3" si="7">J3+K3+L3</f>
        <v>2.8424</v>
      </c>
      <c r="P3" s="451">
        <f t="shared" ref="P3" si="8">I3*11%</f>
        <v>2.8424</v>
      </c>
      <c r="Q3" s="451">
        <f t="shared" ref="Q3" si="9">O3-P3</f>
        <v>0</v>
      </c>
      <c r="R3" s="519"/>
      <c r="S3" s="520"/>
      <c r="T3" s="520">
        <v>12.92</v>
      </c>
      <c r="U3" s="521">
        <v>1.98</v>
      </c>
      <c r="V3" s="520">
        <v>12.92</v>
      </c>
      <c r="W3" s="520">
        <v>1.47</v>
      </c>
      <c r="X3" s="520"/>
      <c r="Y3" s="520"/>
      <c r="Z3" s="520"/>
      <c r="AA3" s="520"/>
      <c r="AB3" s="520"/>
      <c r="AC3" s="520"/>
      <c r="AD3" s="520"/>
      <c r="AE3" s="520"/>
      <c r="AF3" s="520"/>
      <c r="AG3" s="522"/>
      <c r="AH3" s="522">
        <v>6.26</v>
      </c>
      <c r="AI3" s="522">
        <v>1.98</v>
      </c>
      <c r="AJ3" s="522"/>
      <c r="AK3" s="522"/>
      <c r="AL3" s="522"/>
      <c r="AM3" s="523">
        <f t="shared" ref="AM3" si="10">U3+Y3+AA3+AI3+AK3</f>
        <v>3.96</v>
      </c>
      <c r="AN3" s="524">
        <f t="shared" ref="AN3" si="11">R3+S3+T3+V3+W3+X3+Z3+AB3+AC3+AD3+AE3+AF3+AG3+AH3+AJ3+AL3</f>
        <v>33.57</v>
      </c>
      <c r="AO3" s="520"/>
    </row>
    <row r="4" spans="1:41" s="5" customFormat="1" ht="12" thickBot="1">
      <c r="A4" s="393">
        <f>'1-συμβολαια'!A4</f>
        <v>0</v>
      </c>
      <c r="B4" s="452" t="str">
        <f>'1-συμβολαια'!C4</f>
        <v>χργησικτησία αγροτεμαχίου = 1993 ΑΝΑΔΑΣΜΟΣ</v>
      </c>
      <c r="C4" s="421">
        <f>'1-συμβολαια'!D4</f>
        <v>1111.1099999999999</v>
      </c>
      <c r="D4" s="453">
        <f>'3-φύλλα2α'!D4</f>
        <v>4</v>
      </c>
      <c r="E4" s="453">
        <f>'3-φύλλα2α'!E4</f>
        <v>0</v>
      </c>
      <c r="F4" s="454"/>
      <c r="G4" s="454"/>
      <c r="H4" s="390">
        <f t="shared" ref="H4:H16" si="12">F4*D4*3.23</f>
        <v>0</v>
      </c>
      <c r="I4" s="455">
        <f t="shared" ref="I4:I16" si="13">E4*G4*3.23</f>
        <v>0</v>
      </c>
      <c r="J4" s="455">
        <f t="shared" ref="J4:J16" si="14">H4*5%</f>
        <v>0</v>
      </c>
      <c r="K4" s="455">
        <f t="shared" ref="K4:K16" si="15">H4*5%</f>
        <v>0</v>
      </c>
      <c r="L4" s="455">
        <f t="shared" ref="L4:L16" si="16">H4*1%</f>
        <v>0</v>
      </c>
      <c r="M4" s="455">
        <f t="shared" ref="M4:M16" si="17">H4-O4</f>
        <v>0</v>
      </c>
      <c r="N4" s="455">
        <f t="shared" ref="N4:N16" si="18">I4-P4</f>
        <v>0</v>
      </c>
      <c r="O4" s="455">
        <f t="shared" ref="O4:O16" si="19">J4+K4+L4</f>
        <v>0</v>
      </c>
      <c r="P4" s="455">
        <f t="shared" ref="P4:P16" si="20">I4*11%</f>
        <v>0</v>
      </c>
      <c r="Q4" s="455">
        <f t="shared" ref="Q4:Q16" si="21">O4-P4</f>
        <v>0</v>
      </c>
      <c r="R4" s="525"/>
      <c r="S4" s="525"/>
      <c r="T4" s="525"/>
      <c r="U4" s="525"/>
      <c r="V4" s="525"/>
      <c r="W4" s="525"/>
      <c r="X4" s="525"/>
      <c r="Y4" s="525"/>
      <c r="Z4" s="525"/>
      <c r="AA4" s="525"/>
      <c r="AB4" s="525"/>
      <c r="AC4" s="525"/>
      <c r="AD4" s="525"/>
      <c r="AE4" s="525"/>
      <c r="AF4" s="525"/>
      <c r="AG4" s="525"/>
      <c r="AH4" s="525"/>
      <c r="AI4" s="525"/>
      <c r="AJ4" s="525"/>
      <c r="AK4" s="525"/>
      <c r="AL4" s="525"/>
      <c r="AM4" s="525"/>
      <c r="AN4" s="525"/>
      <c r="AO4" s="525"/>
    </row>
    <row r="5" spans="1:41" s="5" customFormat="1">
      <c r="A5" s="384" t="str">
        <f>'1-συμβολαια'!A5</f>
        <v>4ο</v>
      </c>
      <c r="B5" s="352" t="str">
        <f>'1-συμβολαια'!C5</f>
        <v xml:space="preserve">γονική </v>
      </c>
      <c r="C5" s="324">
        <f>'1-συμβολαια'!D5</f>
        <v>3821.22</v>
      </c>
      <c r="D5" s="444">
        <f>'3-φύλλα2α'!D5</f>
        <v>5</v>
      </c>
      <c r="E5" s="444">
        <f>'3-φύλλα2α'!E5</f>
        <v>5</v>
      </c>
      <c r="F5" s="260">
        <v>2</v>
      </c>
      <c r="G5" s="260">
        <v>2</v>
      </c>
      <c r="H5" s="317">
        <f t="shared" si="12"/>
        <v>32.299999999999997</v>
      </c>
      <c r="I5" s="445">
        <f t="shared" si="13"/>
        <v>32.299999999999997</v>
      </c>
      <c r="J5" s="445">
        <f t="shared" si="14"/>
        <v>1.615</v>
      </c>
      <c r="K5" s="445">
        <f t="shared" si="15"/>
        <v>1.615</v>
      </c>
      <c r="L5" s="445">
        <f t="shared" si="16"/>
        <v>0.32299999999999995</v>
      </c>
      <c r="M5" s="445">
        <f t="shared" si="17"/>
        <v>28.746999999999996</v>
      </c>
      <c r="N5" s="445">
        <f t="shared" si="18"/>
        <v>28.746999999999996</v>
      </c>
      <c r="O5" s="445">
        <f t="shared" si="19"/>
        <v>3.5529999999999999</v>
      </c>
      <c r="P5" s="445">
        <f t="shared" si="20"/>
        <v>3.5529999999999995</v>
      </c>
      <c r="Q5" s="445">
        <f t="shared" si="21"/>
        <v>0</v>
      </c>
      <c r="R5" s="522">
        <f>5*3.23</f>
        <v>16.149999999999999</v>
      </c>
      <c r="S5" s="520">
        <v>1.47</v>
      </c>
      <c r="T5" s="520">
        <v>16.149999999999999</v>
      </c>
      <c r="U5" s="521">
        <v>1.98</v>
      </c>
      <c r="V5" s="520">
        <v>16.149999999999999</v>
      </c>
      <c r="W5" s="520">
        <v>1.47</v>
      </c>
      <c r="X5" s="520"/>
      <c r="Y5" s="520"/>
      <c r="Z5" s="520"/>
      <c r="AA5" s="520"/>
      <c r="AB5" s="520"/>
      <c r="AC5" s="520"/>
      <c r="AD5" s="520">
        <v>3.23</v>
      </c>
      <c r="AE5" s="520">
        <v>6.46</v>
      </c>
      <c r="AF5" s="520">
        <v>2.94</v>
      </c>
      <c r="AG5" s="522"/>
      <c r="AH5" s="522">
        <v>6.46</v>
      </c>
      <c r="AI5" s="521">
        <v>1.98</v>
      </c>
      <c r="AJ5" s="522"/>
      <c r="AK5" s="522"/>
      <c r="AL5" s="522"/>
      <c r="AM5" s="523">
        <f t="shared" ref="AM5:AM16" si="22">U5+Y5+AA5+AI5+AK5</f>
        <v>3.96</v>
      </c>
      <c r="AN5" s="524">
        <f t="shared" ref="AN5:AN16" si="23">R5+S5+T5+V5+W5+X5+Z5+AB5+AC5+AD5+AE5+AF5+AG5+AH5+AJ5+AL5</f>
        <v>70.47999999999999</v>
      </c>
      <c r="AO5" s="520"/>
    </row>
    <row r="6" spans="1:41" s="5" customFormat="1">
      <c r="A6" s="456">
        <f>'1-συμβολαια'!A6</f>
        <v>0</v>
      </c>
      <c r="B6" s="329" t="str">
        <f>'1-συμβολαια'!C6</f>
        <v>ΧΡΗΣΙΚΤΗΣΙΑ αγροτεμαχίου ;;;??? = 1993 ΑΝΑΔΑΣΜΟΣ</v>
      </c>
      <c r="C6" s="324">
        <f>'1-συμβολαια'!D6</f>
        <v>555.54999999999995</v>
      </c>
      <c r="D6" s="341">
        <f>'3-φύλλα2α'!D6</f>
        <v>5</v>
      </c>
      <c r="E6" s="341">
        <f>'3-φύλλα2α'!E6</f>
        <v>0</v>
      </c>
      <c r="F6" s="264"/>
      <c r="G6" s="264"/>
      <c r="H6" s="316">
        <f t="shared" si="12"/>
        <v>0</v>
      </c>
      <c r="I6" s="342">
        <f t="shared" si="13"/>
        <v>0</v>
      </c>
      <c r="J6" s="342">
        <f t="shared" si="14"/>
        <v>0</v>
      </c>
      <c r="K6" s="342">
        <f t="shared" si="15"/>
        <v>0</v>
      </c>
      <c r="L6" s="342">
        <f t="shared" si="16"/>
        <v>0</v>
      </c>
      <c r="M6" s="342">
        <f t="shared" si="17"/>
        <v>0</v>
      </c>
      <c r="N6" s="342">
        <f t="shared" si="18"/>
        <v>0</v>
      </c>
      <c r="O6" s="342">
        <f t="shared" si="19"/>
        <v>0</v>
      </c>
      <c r="P6" s="342">
        <f t="shared" si="20"/>
        <v>0</v>
      </c>
      <c r="Q6" s="342">
        <f t="shared" si="21"/>
        <v>0</v>
      </c>
      <c r="R6" s="520"/>
      <c r="S6" s="520"/>
      <c r="T6" s="520"/>
      <c r="U6" s="521"/>
      <c r="V6" s="520"/>
      <c r="W6" s="520"/>
      <c r="X6" s="520"/>
      <c r="Y6" s="520"/>
      <c r="Z6" s="520"/>
      <c r="AA6" s="520"/>
      <c r="AB6" s="520"/>
      <c r="AC6" s="520"/>
      <c r="AD6" s="520"/>
      <c r="AE6" s="520"/>
      <c r="AF6" s="520"/>
      <c r="AG6" s="522"/>
      <c r="AH6" s="522"/>
      <c r="AI6" s="522"/>
      <c r="AJ6" s="522"/>
      <c r="AK6" s="522"/>
      <c r="AL6" s="522"/>
      <c r="AM6" s="523">
        <f t="shared" si="22"/>
        <v>0</v>
      </c>
      <c r="AN6" s="524">
        <f t="shared" si="23"/>
        <v>0</v>
      </c>
      <c r="AO6" s="520"/>
    </row>
    <row r="7" spans="1:41" s="5" customFormat="1">
      <c r="A7" s="456">
        <f>'1-συμβολαια'!A7</f>
        <v>0</v>
      </c>
      <c r="B7" s="329" t="str">
        <f>'1-συμβολαια'!C7</f>
        <v>ΧΡΗΣΙΚΤΗΣΙΑ αγροτεμαχίου ;;;??? = 1993 ΑΝΑΔΑΣΜΟΣ</v>
      </c>
      <c r="C7" s="324">
        <f>'1-συμβολαια'!D7</f>
        <v>555.54999999999995</v>
      </c>
      <c r="D7" s="341">
        <f>'3-φύλλα2α'!D7</f>
        <v>5</v>
      </c>
      <c r="E7" s="341">
        <f>'3-φύλλα2α'!E7</f>
        <v>0</v>
      </c>
      <c r="F7" s="264"/>
      <c r="G7" s="264"/>
      <c r="H7" s="316">
        <f t="shared" si="12"/>
        <v>0</v>
      </c>
      <c r="I7" s="342">
        <f t="shared" si="13"/>
        <v>0</v>
      </c>
      <c r="J7" s="342">
        <f t="shared" si="14"/>
        <v>0</v>
      </c>
      <c r="K7" s="342">
        <f t="shared" si="15"/>
        <v>0</v>
      </c>
      <c r="L7" s="342">
        <f t="shared" si="16"/>
        <v>0</v>
      </c>
      <c r="M7" s="342">
        <f t="shared" si="17"/>
        <v>0</v>
      </c>
      <c r="N7" s="342">
        <f t="shared" si="18"/>
        <v>0</v>
      </c>
      <c r="O7" s="342">
        <f t="shared" si="19"/>
        <v>0</v>
      </c>
      <c r="P7" s="342">
        <f t="shared" si="20"/>
        <v>0</v>
      </c>
      <c r="Q7" s="342">
        <f t="shared" si="21"/>
        <v>0</v>
      </c>
      <c r="R7" s="520"/>
      <c r="S7" s="520"/>
      <c r="T7" s="520"/>
      <c r="U7" s="521"/>
      <c r="V7" s="520"/>
      <c r="W7" s="520"/>
      <c r="X7" s="520"/>
      <c r="Y7" s="520"/>
      <c r="Z7" s="520"/>
      <c r="AA7" s="520"/>
      <c r="AB7" s="520"/>
      <c r="AC7" s="520"/>
      <c r="AD7" s="520"/>
      <c r="AE7" s="520"/>
      <c r="AF7" s="520"/>
      <c r="AG7" s="522"/>
      <c r="AH7" s="522"/>
      <c r="AI7" s="522"/>
      <c r="AJ7" s="522"/>
      <c r="AK7" s="522"/>
      <c r="AL7" s="522"/>
      <c r="AM7" s="523">
        <f t="shared" si="22"/>
        <v>0</v>
      </c>
      <c r="AN7" s="524">
        <f t="shared" si="23"/>
        <v>0</v>
      </c>
      <c r="AO7" s="520"/>
    </row>
    <row r="8" spans="1:41" s="5" customFormat="1">
      <c r="A8" s="456">
        <f>'1-συμβολαια'!A8</f>
        <v>0</v>
      </c>
      <c r="B8" s="329" t="str">
        <f>'1-συμβολαια'!C8</f>
        <v>ΧΡΗΣΙΚΤΗΣΙΑ αγροτεμαχίου ;;;??? = 1993 ΑΝΑΔΑΣΜΟΣ</v>
      </c>
      <c r="C8" s="324">
        <f>'1-συμβολαια'!D8</f>
        <v>555.54999999999995</v>
      </c>
      <c r="D8" s="341">
        <f>'3-φύλλα2α'!D8</f>
        <v>5</v>
      </c>
      <c r="E8" s="341">
        <f>'3-φύλλα2α'!E8</f>
        <v>0</v>
      </c>
      <c r="F8" s="264"/>
      <c r="G8" s="264"/>
      <c r="H8" s="316">
        <f t="shared" ref="H8" si="24">F8*D8*3.23</f>
        <v>0</v>
      </c>
      <c r="I8" s="342">
        <f t="shared" ref="I8" si="25">E8*G8*3.23</f>
        <v>0</v>
      </c>
      <c r="J8" s="342">
        <f t="shared" ref="J8" si="26">H8*5%</f>
        <v>0</v>
      </c>
      <c r="K8" s="342">
        <f t="shared" ref="K8" si="27">H8*5%</f>
        <v>0</v>
      </c>
      <c r="L8" s="342">
        <f t="shared" ref="L8" si="28">H8*1%</f>
        <v>0</v>
      </c>
      <c r="M8" s="342">
        <f t="shared" ref="M8" si="29">H8-O8</f>
        <v>0</v>
      </c>
      <c r="N8" s="342">
        <f t="shared" ref="N8" si="30">I8-P8</f>
        <v>0</v>
      </c>
      <c r="O8" s="342">
        <f t="shared" ref="O8" si="31">J8+K8+L8</f>
        <v>0</v>
      </c>
      <c r="P8" s="342">
        <f t="shared" ref="P8" si="32">I8*11%</f>
        <v>0</v>
      </c>
      <c r="Q8" s="342">
        <f t="shared" ref="Q8" si="33">O8-P8</f>
        <v>0</v>
      </c>
      <c r="R8" s="520"/>
      <c r="S8" s="520"/>
      <c r="T8" s="520"/>
      <c r="U8" s="521"/>
      <c r="V8" s="520"/>
      <c r="W8" s="520"/>
      <c r="X8" s="520"/>
      <c r="Y8" s="520"/>
      <c r="Z8" s="520"/>
      <c r="AA8" s="520"/>
      <c r="AB8" s="520"/>
      <c r="AC8" s="520"/>
      <c r="AD8" s="520"/>
      <c r="AE8" s="520"/>
      <c r="AF8" s="520"/>
      <c r="AG8" s="522"/>
      <c r="AH8" s="522"/>
      <c r="AI8" s="522"/>
      <c r="AJ8" s="522"/>
      <c r="AK8" s="522"/>
      <c r="AL8" s="522"/>
      <c r="AM8" s="523">
        <f t="shared" ref="AM8" si="34">U8+Y8+AA8+AI8+AK8</f>
        <v>0</v>
      </c>
      <c r="AN8" s="524">
        <f t="shared" ref="AN8" si="35">R8+S8+T8+V8+W8+X8+Z8+AB8+AC8+AD8+AE8+AF8+AG8+AH8+AJ8+AL8</f>
        <v>0</v>
      </c>
      <c r="AO8" s="520"/>
    </row>
    <row r="9" spans="1:41" s="5" customFormat="1" ht="12" thickBot="1">
      <c r="A9" s="387">
        <f>'1-συμβολαια'!A9</f>
        <v>0</v>
      </c>
      <c r="B9" s="452" t="str">
        <f>'1-συμβολαια'!C9</f>
        <v>χρησικτησία κήπος = 19?? πατρός ΔΩΡΕΑ άτυπη</v>
      </c>
      <c r="C9" s="389">
        <f>'1-συμβολαια'!D9</f>
        <v>777.77</v>
      </c>
      <c r="D9" s="453">
        <f>'3-φύλλα2α'!D9</f>
        <v>5</v>
      </c>
      <c r="E9" s="453">
        <f>'3-φύλλα2α'!E9</f>
        <v>0</v>
      </c>
      <c r="F9" s="454"/>
      <c r="G9" s="454"/>
      <c r="H9" s="390">
        <f t="shared" si="12"/>
        <v>0</v>
      </c>
      <c r="I9" s="455">
        <f t="shared" si="13"/>
        <v>0</v>
      </c>
      <c r="J9" s="455">
        <f t="shared" si="14"/>
        <v>0</v>
      </c>
      <c r="K9" s="455">
        <f t="shared" si="15"/>
        <v>0</v>
      </c>
      <c r="L9" s="455">
        <f t="shared" si="16"/>
        <v>0</v>
      </c>
      <c r="M9" s="455">
        <f t="shared" si="17"/>
        <v>0</v>
      </c>
      <c r="N9" s="455">
        <f t="shared" si="18"/>
        <v>0</v>
      </c>
      <c r="O9" s="455">
        <f t="shared" si="19"/>
        <v>0</v>
      </c>
      <c r="P9" s="455">
        <f t="shared" si="20"/>
        <v>0</v>
      </c>
      <c r="Q9" s="455">
        <f t="shared" si="21"/>
        <v>0</v>
      </c>
      <c r="R9" s="525"/>
      <c r="S9" s="525"/>
      <c r="T9" s="525"/>
      <c r="U9" s="526"/>
      <c r="V9" s="525"/>
      <c r="W9" s="525"/>
      <c r="X9" s="525"/>
      <c r="Y9" s="525"/>
      <c r="Z9" s="525"/>
      <c r="AA9" s="525"/>
      <c r="AB9" s="525"/>
      <c r="AC9" s="525"/>
      <c r="AD9" s="525"/>
      <c r="AE9" s="525"/>
      <c r="AF9" s="525"/>
      <c r="AG9" s="525"/>
      <c r="AH9" s="525"/>
      <c r="AI9" s="525"/>
      <c r="AJ9" s="525"/>
      <c r="AK9" s="525"/>
      <c r="AL9" s="525"/>
      <c r="AM9" s="527">
        <f t="shared" si="22"/>
        <v>0</v>
      </c>
      <c r="AN9" s="526">
        <f t="shared" si="23"/>
        <v>0</v>
      </c>
      <c r="AO9" s="525"/>
    </row>
    <row r="10" spans="1:41" s="5" customFormat="1">
      <c r="A10" s="378" t="str">
        <f>'1-συμβολαια'!A10</f>
        <v>5ο</v>
      </c>
      <c r="B10" s="352" t="str">
        <f>'1-συμβολαια'!C10</f>
        <v>γονική</v>
      </c>
      <c r="C10" s="324">
        <f>'1-συμβολαια'!D10</f>
        <v>2333.21</v>
      </c>
      <c r="D10" s="444">
        <f>'3-φύλλα2α'!D10</f>
        <v>3</v>
      </c>
      <c r="E10" s="444">
        <f>'3-φύλλα2α'!E10</f>
        <v>3</v>
      </c>
      <c r="F10" s="260">
        <v>2</v>
      </c>
      <c r="G10" s="260">
        <v>2</v>
      </c>
      <c r="H10" s="317">
        <f t="shared" si="12"/>
        <v>19.38</v>
      </c>
      <c r="I10" s="445">
        <f t="shared" si="13"/>
        <v>19.38</v>
      </c>
      <c r="J10" s="445">
        <f t="shared" si="14"/>
        <v>0.96899999999999997</v>
      </c>
      <c r="K10" s="445">
        <f t="shared" si="15"/>
        <v>0.96899999999999997</v>
      </c>
      <c r="L10" s="445">
        <f t="shared" si="16"/>
        <v>0.1938</v>
      </c>
      <c r="M10" s="445">
        <f t="shared" si="17"/>
        <v>17.248199999999997</v>
      </c>
      <c r="N10" s="445">
        <f t="shared" si="18"/>
        <v>17.248200000000001</v>
      </c>
      <c r="O10" s="445">
        <f t="shared" si="19"/>
        <v>2.1318000000000001</v>
      </c>
      <c r="P10" s="445">
        <f t="shared" si="20"/>
        <v>2.1317999999999997</v>
      </c>
      <c r="Q10" s="445">
        <f t="shared" si="21"/>
        <v>0</v>
      </c>
      <c r="R10" s="522"/>
      <c r="S10" s="522"/>
      <c r="T10" s="522">
        <v>9.69</v>
      </c>
      <c r="U10" s="524">
        <v>1.98</v>
      </c>
      <c r="V10" s="522">
        <v>9.69</v>
      </c>
      <c r="W10" s="522">
        <v>1.47</v>
      </c>
      <c r="X10" s="522"/>
      <c r="Y10" s="522"/>
      <c r="Z10" s="522"/>
      <c r="AA10" s="522"/>
      <c r="AB10" s="522"/>
      <c r="AC10" s="522"/>
      <c r="AD10" s="522"/>
      <c r="AE10" s="522"/>
      <c r="AF10" s="522"/>
      <c r="AG10" s="522"/>
      <c r="AH10" s="522">
        <v>6.46</v>
      </c>
      <c r="AI10" s="524">
        <v>1.98</v>
      </c>
      <c r="AJ10" s="522"/>
      <c r="AK10" s="522"/>
      <c r="AL10" s="522"/>
      <c r="AM10" s="523">
        <f t="shared" si="22"/>
        <v>3.96</v>
      </c>
      <c r="AN10" s="524">
        <f t="shared" si="23"/>
        <v>27.31</v>
      </c>
      <c r="AO10" s="522"/>
    </row>
    <row r="11" spans="1:41" s="5" customFormat="1">
      <c r="A11" s="359">
        <f>'1-συμβολαια'!A11</f>
        <v>0</v>
      </c>
      <c r="B11" s="329" t="str">
        <f>'1-συμβολαια'!C11</f>
        <v>ΧΡΗΣΙΚΤΗΣΙΑ αγροτεμαχίου ;;;??? = 1993 ΑΝΑΔΑΣΜΟΣ</v>
      </c>
      <c r="C11" s="324">
        <f>'1-συμβολαια'!D11</f>
        <v>1111.1099999999999</v>
      </c>
      <c r="D11" s="341">
        <f>'3-φύλλα2α'!D11</f>
        <v>3</v>
      </c>
      <c r="E11" s="341">
        <f>'3-φύλλα2α'!E11</f>
        <v>0</v>
      </c>
      <c r="F11" s="264"/>
      <c r="G11" s="264"/>
      <c r="H11" s="316">
        <f t="shared" si="12"/>
        <v>0</v>
      </c>
      <c r="I11" s="342">
        <f t="shared" si="13"/>
        <v>0</v>
      </c>
      <c r="J11" s="342">
        <f t="shared" si="14"/>
        <v>0</v>
      </c>
      <c r="K11" s="342">
        <f t="shared" si="15"/>
        <v>0</v>
      </c>
      <c r="L11" s="342">
        <f t="shared" si="16"/>
        <v>0</v>
      </c>
      <c r="M11" s="342">
        <f t="shared" si="17"/>
        <v>0</v>
      </c>
      <c r="N11" s="342">
        <f t="shared" si="18"/>
        <v>0</v>
      </c>
      <c r="O11" s="342">
        <f t="shared" si="19"/>
        <v>0</v>
      </c>
      <c r="P11" s="342">
        <f t="shared" si="20"/>
        <v>0</v>
      </c>
      <c r="Q11" s="342">
        <f t="shared" si="21"/>
        <v>0</v>
      </c>
      <c r="R11" s="520"/>
      <c r="S11" s="520"/>
      <c r="T11" s="520"/>
      <c r="U11" s="521"/>
      <c r="V11" s="520"/>
      <c r="W11" s="520"/>
      <c r="X11" s="520"/>
      <c r="Y11" s="520"/>
      <c r="Z11" s="520"/>
      <c r="AA11" s="520"/>
      <c r="AB11" s="520"/>
      <c r="AC11" s="520"/>
      <c r="AD11" s="520"/>
      <c r="AE11" s="520"/>
      <c r="AF11" s="520"/>
      <c r="AG11" s="522"/>
      <c r="AH11" s="522"/>
      <c r="AI11" s="522"/>
      <c r="AJ11" s="522"/>
      <c r="AK11" s="522"/>
      <c r="AL11" s="522"/>
      <c r="AM11" s="523">
        <f t="shared" si="22"/>
        <v>0</v>
      </c>
      <c r="AN11" s="524">
        <f t="shared" si="23"/>
        <v>0</v>
      </c>
      <c r="AO11" s="520"/>
    </row>
    <row r="12" spans="1:41" s="5" customFormat="1" ht="12" thickBot="1">
      <c r="A12" s="393">
        <f>'1-συμβολαια'!A12</f>
        <v>0</v>
      </c>
      <c r="B12" s="452" t="str">
        <f>'1-συμβολαια'!C12</f>
        <v>ΧΡΗΣΙΚΤΗΣΙΑ κήπου = 1956 πατρός ΔΩΡΕΑ άτυπη</v>
      </c>
      <c r="C12" s="389">
        <f>'1-συμβολαια'!D12</f>
        <v>777.77</v>
      </c>
      <c r="D12" s="453">
        <f>'3-φύλλα2α'!D12</f>
        <v>3</v>
      </c>
      <c r="E12" s="453">
        <f>'3-φύλλα2α'!E12</f>
        <v>0</v>
      </c>
      <c r="F12" s="454"/>
      <c r="G12" s="454"/>
      <c r="H12" s="390">
        <f t="shared" si="12"/>
        <v>0</v>
      </c>
      <c r="I12" s="455">
        <f t="shared" si="13"/>
        <v>0</v>
      </c>
      <c r="J12" s="455">
        <f t="shared" si="14"/>
        <v>0</v>
      </c>
      <c r="K12" s="455">
        <f t="shared" si="15"/>
        <v>0</v>
      </c>
      <c r="L12" s="455">
        <f t="shared" si="16"/>
        <v>0</v>
      </c>
      <c r="M12" s="455">
        <f t="shared" si="17"/>
        <v>0</v>
      </c>
      <c r="N12" s="455">
        <f t="shared" si="18"/>
        <v>0</v>
      </c>
      <c r="O12" s="455">
        <f t="shared" si="19"/>
        <v>0</v>
      </c>
      <c r="P12" s="455">
        <f t="shared" si="20"/>
        <v>0</v>
      </c>
      <c r="Q12" s="455">
        <f t="shared" si="21"/>
        <v>0</v>
      </c>
      <c r="R12" s="525"/>
      <c r="S12" s="525"/>
      <c r="T12" s="525"/>
      <c r="U12" s="526"/>
      <c r="V12" s="525"/>
      <c r="W12" s="525"/>
      <c r="X12" s="525"/>
      <c r="Y12" s="525"/>
      <c r="Z12" s="525"/>
      <c r="AA12" s="525"/>
      <c r="AB12" s="525"/>
      <c r="AC12" s="525"/>
      <c r="AD12" s="525"/>
      <c r="AE12" s="525"/>
      <c r="AF12" s="525"/>
      <c r="AG12" s="525"/>
      <c r="AH12" s="525"/>
      <c r="AI12" s="525"/>
      <c r="AJ12" s="525"/>
      <c r="AK12" s="525"/>
      <c r="AL12" s="525"/>
      <c r="AM12" s="527">
        <f t="shared" si="22"/>
        <v>0</v>
      </c>
      <c r="AN12" s="526">
        <f t="shared" si="23"/>
        <v>0</v>
      </c>
      <c r="AO12" s="525"/>
    </row>
    <row r="13" spans="1:41" s="5" customFormat="1">
      <c r="A13" s="384" t="str">
        <f>'1-συμβολαια'!A13</f>
        <v>6ο</v>
      </c>
      <c r="B13" s="352" t="str">
        <f>'1-συμβολαια'!C13</f>
        <v>γονική {αγροτεμάχιο 177 Ποταμιά ''βαινάρ'' 1.495,60μ2</v>
      </c>
      <c r="C13" s="324">
        <f>'1-συμβολαια'!D13</f>
        <v>1893.21</v>
      </c>
      <c r="D13" s="444">
        <f>'3-φύλλα2α'!D13</f>
        <v>4</v>
      </c>
      <c r="E13" s="444">
        <f>'3-φύλλα2α'!E13</f>
        <v>4</v>
      </c>
      <c r="F13" s="260">
        <v>2</v>
      </c>
      <c r="G13" s="260">
        <v>2</v>
      </c>
      <c r="H13" s="317">
        <f t="shared" si="12"/>
        <v>25.84</v>
      </c>
      <c r="I13" s="445">
        <f t="shared" si="13"/>
        <v>25.84</v>
      </c>
      <c r="J13" s="445">
        <f t="shared" si="14"/>
        <v>1.292</v>
      </c>
      <c r="K13" s="445">
        <f t="shared" si="15"/>
        <v>1.292</v>
      </c>
      <c r="L13" s="445">
        <f t="shared" si="16"/>
        <v>0.25840000000000002</v>
      </c>
      <c r="M13" s="445">
        <f t="shared" si="17"/>
        <v>22.997599999999998</v>
      </c>
      <c r="N13" s="445">
        <f t="shared" si="18"/>
        <v>22.997599999999998</v>
      </c>
      <c r="O13" s="445">
        <f t="shared" si="19"/>
        <v>2.8424</v>
      </c>
      <c r="P13" s="445">
        <f t="shared" si="20"/>
        <v>2.8424</v>
      </c>
      <c r="Q13" s="445">
        <f t="shared" si="21"/>
        <v>0</v>
      </c>
      <c r="R13" s="522"/>
      <c r="S13" s="522"/>
      <c r="T13" s="522">
        <v>12.962</v>
      </c>
      <c r="U13" s="524">
        <v>1.98</v>
      </c>
      <c r="V13" s="522">
        <v>12.962</v>
      </c>
      <c r="W13" s="522">
        <v>1.47</v>
      </c>
      <c r="X13" s="522"/>
      <c r="Y13" s="522"/>
      <c r="Z13" s="522"/>
      <c r="AA13" s="522"/>
      <c r="AB13" s="522"/>
      <c r="AC13" s="522"/>
      <c r="AD13" s="522"/>
      <c r="AE13" s="522"/>
      <c r="AF13" s="522"/>
      <c r="AG13" s="522"/>
      <c r="AH13" s="522">
        <v>6.46</v>
      </c>
      <c r="AI13" s="524">
        <v>1.98</v>
      </c>
      <c r="AJ13" s="522"/>
      <c r="AK13" s="522"/>
      <c r="AL13" s="522"/>
      <c r="AM13" s="523">
        <f t="shared" si="22"/>
        <v>3.96</v>
      </c>
      <c r="AN13" s="524">
        <f t="shared" si="23"/>
        <v>33.853999999999999</v>
      </c>
      <c r="AO13" s="522"/>
    </row>
    <row r="14" spans="1:41" s="5" customFormat="1" ht="12" thickBot="1">
      <c r="A14" s="387">
        <f>'1-συμβολαια'!A14</f>
        <v>0</v>
      </c>
      <c r="B14" s="452" t="str">
        <f>'1-συμβολαια'!C14</f>
        <v>ΧΡΗΣΙΚΤΗΣΙΑ αγροτεμαχίου ;;;??? = 1993 ΑΝΑΔΑΣΜΟΣ</v>
      </c>
      <c r="C14" s="389">
        <f>'1-συμβολαια'!D14</f>
        <v>1111.1099999999999</v>
      </c>
      <c r="D14" s="453">
        <f>'3-φύλλα2α'!D14</f>
        <v>4</v>
      </c>
      <c r="E14" s="453">
        <f>'3-φύλλα2α'!E14</f>
        <v>0</v>
      </c>
      <c r="F14" s="454"/>
      <c r="G14" s="454"/>
      <c r="H14" s="390">
        <f t="shared" si="12"/>
        <v>0</v>
      </c>
      <c r="I14" s="455">
        <f t="shared" si="13"/>
        <v>0</v>
      </c>
      <c r="J14" s="455">
        <f t="shared" si="14"/>
        <v>0</v>
      </c>
      <c r="K14" s="455">
        <f t="shared" si="15"/>
        <v>0</v>
      </c>
      <c r="L14" s="455">
        <f t="shared" si="16"/>
        <v>0</v>
      </c>
      <c r="M14" s="455">
        <f t="shared" si="17"/>
        <v>0</v>
      </c>
      <c r="N14" s="455">
        <f t="shared" si="18"/>
        <v>0</v>
      </c>
      <c r="O14" s="455">
        <f t="shared" si="19"/>
        <v>0</v>
      </c>
      <c r="P14" s="455">
        <f t="shared" si="20"/>
        <v>0</v>
      </c>
      <c r="Q14" s="455">
        <f t="shared" si="21"/>
        <v>0</v>
      </c>
      <c r="R14" s="525"/>
      <c r="S14" s="525"/>
      <c r="T14" s="525"/>
      <c r="U14" s="526"/>
      <c r="V14" s="525"/>
      <c r="W14" s="525"/>
      <c r="X14" s="525"/>
      <c r="Y14" s="525"/>
      <c r="Z14" s="525"/>
      <c r="AA14" s="525"/>
      <c r="AB14" s="525"/>
      <c r="AC14" s="525"/>
      <c r="AD14" s="525"/>
      <c r="AE14" s="525"/>
      <c r="AF14" s="525"/>
      <c r="AG14" s="525"/>
      <c r="AH14" s="525"/>
      <c r="AI14" s="525"/>
      <c r="AJ14" s="525"/>
      <c r="AK14" s="525"/>
      <c r="AL14" s="525"/>
      <c r="AM14" s="527">
        <f t="shared" si="22"/>
        <v>0</v>
      </c>
      <c r="AN14" s="526">
        <f t="shared" si="23"/>
        <v>0</v>
      </c>
      <c r="AO14" s="525"/>
    </row>
    <row r="15" spans="1:41" s="5" customFormat="1">
      <c r="A15" s="378" t="str">
        <f>'1-συμβολαια'!A15</f>
        <v>7ο</v>
      </c>
      <c r="B15" s="352" t="str">
        <f>'1-συμβολαια'!C15</f>
        <v>αγοραπωλησία {αγροτεμάχιο 177 Ποταμιά ''βαινάρ'' 41,40μ2} τίμημα = Δ.Ο.Υ. =</v>
      </c>
      <c r="C15" s="324">
        <f>'1-συμβολαια'!D15</f>
        <v>45.9</v>
      </c>
      <c r="D15" s="444">
        <f>'3-φύλλα2α'!D15</f>
        <v>4</v>
      </c>
      <c r="E15" s="444">
        <f>'3-φύλλα2α'!E15</f>
        <v>4</v>
      </c>
      <c r="F15" s="260">
        <v>2</v>
      </c>
      <c r="G15" s="260">
        <v>2</v>
      </c>
      <c r="H15" s="317">
        <f t="shared" si="12"/>
        <v>25.84</v>
      </c>
      <c r="I15" s="445">
        <f t="shared" si="13"/>
        <v>25.84</v>
      </c>
      <c r="J15" s="445">
        <f t="shared" si="14"/>
        <v>1.292</v>
      </c>
      <c r="K15" s="445">
        <f t="shared" si="15"/>
        <v>1.292</v>
      </c>
      <c r="L15" s="445">
        <f t="shared" si="16"/>
        <v>0.25840000000000002</v>
      </c>
      <c r="M15" s="445">
        <f t="shared" si="17"/>
        <v>22.997599999999998</v>
      </c>
      <c r="N15" s="445">
        <f t="shared" si="18"/>
        <v>22.997599999999998</v>
      </c>
      <c r="O15" s="445">
        <f t="shared" si="19"/>
        <v>2.8424</v>
      </c>
      <c r="P15" s="445">
        <f t="shared" si="20"/>
        <v>2.8424</v>
      </c>
      <c r="Q15" s="445">
        <f t="shared" si="21"/>
        <v>0</v>
      </c>
      <c r="R15" s="522"/>
      <c r="S15" s="522"/>
      <c r="T15" s="522">
        <v>12.92</v>
      </c>
      <c r="U15" s="524">
        <v>1.98</v>
      </c>
      <c r="V15" s="522">
        <v>12.92</v>
      </c>
      <c r="W15" s="522">
        <v>1.47</v>
      </c>
      <c r="X15" s="522"/>
      <c r="Y15" s="522"/>
      <c r="Z15" s="522"/>
      <c r="AA15" s="522"/>
      <c r="AB15" s="522"/>
      <c r="AC15" s="522"/>
      <c r="AD15" s="522"/>
      <c r="AE15" s="522"/>
      <c r="AF15" s="522"/>
      <c r="AG15" s="522"/>
      <c r="AH15" s="522">
        <v>6.46</v>
      </c>
      <c r="AI15" s="524">
        <v>1.98</v>
      </c>
      <c r="AJ15" s="522"/>
      <c r="AK15" s="522"/>
      <c r="AL15" s="522"/>
      <c r="AM15" s="523">
        <f t="shared" si="22"/>
        <v>3.96</v>
      </c>
      <c r="AN15" s="524">
        <f t="shared" si="23"/>
        <v>33.769999999999996</v>
      </c>
      <c r="AO15" s="522"/>
    </row>
    <row r="16" spans="1:41" s="5" customFormat="1" ht="12" thickBot="1">
      <c r="A16" s="393">
        <f>'1-συμβολαια'!A16</f>
        <v>0</v>
      </c>
      <c r="B16" s="452" t="str">
        <f>'1-συμβολαια'!C16</f>
        <v>ΧΡΗΣΙΚΤΗΣΙΑ αγροτεμαχίου ;;;??? = 1993 ΑΝΑΔΑΣΜΟΣ</v>
      </c>
      <c r="C16" s="389">
        <f>'1-συμβολαια'!D16</f>
        <v>5.55</v>
      </c>
      <c r="D16" s="453">
        <f>'3-φύλλα2α'!D16</f>
        <v>4</v>
      </c>
      <c r="E16" s="453">
        <f>'3-φύλλα2α'!E16</f>
        <v>0</v>
      </c>
      <c r="F16" s="454"/>
      <c r="G16" s="454"/>
      <c r="H16" s="390">
        <f t="shared" si="12"/>
        <v>0</v>
      </c>
      <c r="I16" s="455">
        <f t="shared" si="13"/>
        <v>0</v>
      </c>
      <c r="J16" s="455">
        <f t="shared" si="14"/>
        <v>0</v>
      </c>
      <c r="K16" s="455">
        <f t="shared" si="15"/>
        <v>0</v>
      </c>
      <c r="L16" s="455">
        <f t="shared" si="16"/>
        <v>0</v>
      </c>
      <c r="M16" s="455">
        <f t="shared" si="17"/>
        <v>0</v>
      </c>
      <c r="N16" s="455">
        <f t="shared" si="18"/>
        <v>0</v>
      </c>
      <c r="O16" s="455">
        <f t="shared" si="19"/>
        <v>0</v>
      </c>
      <c r="P16" s="455">
        <f t="shared" si="20"/>
        <v>0</v>
      </c>
      <c r="Q16" s="455">
        <f t="shared" si="21"/>
        <v>0</v>
      </c>
      <c r="R16" s="525"/>
      <c r="S16" s="525"/>
      <c r="T16" s="525"/>
      <c r="U16" s="526"/>
      <c r="V16" s="525"/>
      <c r="W16" s="525"/>
      <c r="X16" s="525"/>
      <c r="Y16" s="525"/>
      <c r="Z16" s="525"/>
      <c r="AA16" s="525"/>
      <c r="AB16" s="525"/>
      <c r="AC16" s="525"/>
      <c r="AD16" s="525"/>
      <c r="AE16" s="525"/>
      <c r="AF16" s="525"/>
      <c r="AG16" s="525"/>
      <c r="AH16" s="525"/>
      <c r="AI16" s="525"/>
      <c r="AJ16" s="525"/>
      <c r="AK16" s="525"/>
      <c r="AL16" s="525"/>
      <c r="AM16" s="527">
        <f t="shared" si="22"/>
        <v>0</v>
      </c>
      <c r="AN16" s="526">
        <f t="shared" si="23"/>
        <v>0</v>
      </c>
      <c r="AO16" s="525"/>
    </row>
    <row r="17" spans="1:41">
      <c r="A17" s="608" t="s">
        <v>47</v>
      </c>
      <c r="B17" s="609"/>
      <c r="C17" s="609"/>
      <c r="D17" s="609"/>
      <c r="E17" s="609"/>
      <c r="F17" s="609"/>
      <c r="G17" s="683"/>
      <c r="H17" s="502">
        <f t="shared" ref="H17:W17" si="36">SUM(H3:H16)</f>
        <v>129.19999999999999</v>
      </c>
      <c r="I17" s="502">
        <f t="shared" si="36"/>
        <v>129.19999999999999</v>
      </c>
      <c r="J17" s="502">
        <f t="shared" si="36"/>
        <v>6.46</v>
      </c>
      <c r="K17" s="502">
        <f t="shared" si="36"/>
        <v>6.46</v>
      </c>
      <c r="L17" s="502">
        <f t="shared" si="36"/>
        <v>1.2919999999999998</v>
      </c>
      <c r="M17" s="502">
        <f t="shared" si="36"/>
        <v>114.988</v>
      </c>
      <c r="N17" s="502">
        <f t="shared" si="36"/>
        <v>114.988</v>
      </c>
      <c r="O17" s="502">
        <f t="shared" si="36"/>
        <v>14.212</v>
      </c>
      <c r="P17" s="502">
        <f t="shared" si="36"/>
        <v>14.211999999999998</v>
      </c>
      <c r="Q17" s="502">
        <f t="shared" si="36"/>
        <v>0</v>
      </c>
      <c r="R17" s="502">
        <f t="shared" si="36"/>
        <v>16.149999999999999</v>
      </c>
      <c r="S17" s="502">
        <f t="shared" si="36"/>
        <v>1.47</v>
      </c>
      <c r="T17" s="502">
        <f t="shared" si="36"/>
        <v>64.641999999999996</v>
      </c>
      <c r="U17" s="502">
        <f t="shared" si="36"/>
        <v>9.9</v>
      </c>
      <c r="V17" s="502">
        <f t="shared" si="36"/>
        <v>64.641999999999996</v>
      </c>
      <c r="W17" s="502">
        <f t="shared" si="36"/>
        <v>7.35</v>
      </c>
      <c r="X17" s="502"/>
      <c r="Y17" s="502"/>
      <c r="Z17" s="502"/>
      <c r="AA17" s="502">
        <f t="shared" ref="AA17:AF17" si="37">SUM(AA3:AA16)</f>
        <v>0</v>
      </c>
      <c r="AB17" s="502">
        <f t="shared" si="37"/>
        <v>0</v>
      </c>
      <c r="AC17" s="502">
        <f t="shared" si="37"/>
        <v>0</v>
      </c>
      <c r="AD17" s="502">
        <f t="shared" si="37"/>
        <v>3.23</v>
      </c>
      <c r="AE17" s="502">
        <f t="shared" si="37"/>
        <v>6.46</v>
      </c>
      <c r="AF17" s="502">
        <f t="shared" si="37"/>
        <v>2.94</v>
      </c>
      <c r="AG17" s="257"/>
      <c r="AH17" s="502">
        <f>SUM(AH3:AH16)</f>
        <v>32.1</v>
      </c>
      <c r="AI17" s="502">
        <f>SUM(AI3:AI16)</f>
        <v>9.9</v>
      </c>
      <c r="AJ17" s="502"/>
      <c r="AK17" s="502"/>
      <c r="AL17" s="502">
        <f>SUM(AL3:AL16)</f>
        <v>0</v>
      </c>
      <c r="AM17" s="502">
        <f>SUM(AM3:AM16)</f>
        <v>19.8</v>
      </c>
      <c r="AN17" s="502">
        <f>SUM(AN3:AN16)</f>
        <v>198.98399999999998</v>
      </c>
    </row>
    <row r="19" spans="1:41">
      <c r="R19" s="146" t="s">
        <v>455</v>
      </c>
      <c r="S19" s="155"/>
      <c r="T19" s="155"/>
      <c r="U19" s="155"/>
      <c r="V19" s="155"/>
      <c r="W19" s="155"/>
      <c r="X19" s="156"/>
      <c r="Y19" s="156"/>
      <c r="Z19" s="156"/>
      <c r="AA19" s="156"/>
      <c r="AB19" s="156"/>
      <c r="AC19" s="156"/>
      <c r="AD19" s="156"/>
      <c r="AE19" s="84"/>
      <c r="AF19" s="84"/>
      <c r="AG19" s="84"/>
      <c r="AH19" s="84"/>
      <c r="AI19" s="84"/>
      <c r="AJ19" s="84"/>
      <c r="AK19" s="84"/>
      <c r="AL19" s="84"/>
      <c r="AM19" s="84"/>
      <c r="AN19" s="84"/>
    </row>
    <row r="20" spans="1:41" ht="15.75">
      <c r="B20" s="300" t="s">
        <v>482</v>
      </c>
      <c r="C20" s="301"/>
      <c r="D20" s="301"/>
      <c r="E20" s="301"/>
      <c r="R20" s="156"/>
      <c r="S20" s="157" t="s">
        <v>517</v>
      </c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84"/>
      <c r="AF20" s="84"/>
      <c r="AG20" s="84"/>
      <c r="AH20" s="84"/>
      <c r="AI20" s="84"/>
      <c r="AJ20" s="84"/>
      <c r="AK20" s="84"/>
      <c r="AL20" s="84"/>
      <c r="AM20" s="84"/>
      <c r="AN20" s="84"/>
    </row>
    <row r="21" spans="1:41">
      <c r="G21" s="7" t="s">
        <v>562</v>
      </c>
      <c r="H21" s="2">
        <f>H3/F3</f>
        <v>12.92</v>
      </c>
      <c r="R21" s="156"/>
      <c r="S21" s="156"/>
      <c r="T21" s="154" t="s">
        <v>228</v>
      </c>
      <c r="U21" s="156"/>
      <c r="V21" s="156"/>
      <c r="W21" s="156"/>
      <c r="X21" s="156"/>
      <c r="Y21" s="156"/>
      <c r="Z21" s="156"/>
      <c r="AA21" s="156"/>
      <c r="AB21" s="156"/>
      <c r="AC21" s="156"/>
      <c r="AD21" s="156"/>
      <c r="AE21" s="84"/>
      <c r="AF21" s="84"/>
      <c r="AG21" s="84"/>
      <c r="AH21" s="84"/>
      <c r="AI21" s="84"/>
      <c r="AJ21" s="84"/>
      <c r="AK21" s="84"/>
      <c r="AL21" s="84"/>
      <c r="AM21" s="84"/>
      <c r="AN21" s="84"/>
    </row>
    <row r="22" spans="1:41">
      <c r="H22" s="2" t="s">
        <v>533</v>
      </c>
      <c r="R22" s="156"/>
      <c r="S22" s="156"/>
      <c r="T22" s="156"/>
      <c r="U22" s="157" t="s">
        <v>229</v>
      </c>
      <c r="V22" s="156"/>
      <c r="W22" s="156"/>
      <c r="X22" s="156"/>
      <c r="Y22" s="156"/>
      <c r="Z22" s="156"/>
      <c r="AA22" s="156"/>
      <c r="AB22" s="156"/>
      <c r="AC22" s="156"/>
      <c r="AD22" s="156"/>
      <c r="AE22" s="84"/>
      <c r="AF22" s="84"/>
      <c r="AG22" s="84"/>
      <c r="AH22" s="84"/>
      <c r="AI22" s="84"/>
      <c r="AJ22" s="84"/>
      <c r="AK22" s="84"/>
      <c r="AL22" s="84"/>
      <c r="AM22" s="84"/>
      <c r="AN22" s="84"/>
    </row>
    <row r="23" spans="1:41">
      <c r="G23" s="7" t="s">
        <v>563</v>
      </c>
      <c r="H23" s="2">
        <f>H5/F5</f>
        <v>16.149999999999999</v>
      </c>
      <c r="Q23" s="2" t="s">
        <v>535</v>
      </c>
      <c r="R23" s="156" t="s">
        <v>516</v>
      </c>
      <c r="S23" s="156"/>
      <c r="T23" s="156"/>
      <c r="U23" s="156"/>
      <c r="V23" s="154" t="s">
        <v>518</v>
      </c>
      <c r="W23" s="156"/>
      <c r="X23" s="156"/>
      <c r="Y23" s="156"/>
      <c r="Z23" s="156"/>
      <c r="AA23" s="156"/>
      <c r="AB23" s="156"/>
      <c r="AC23" s="156"/>
      <c r="AD23" s="156"/>
      <c r="AE23" s="156"/>
      <c r="AF23" s="156"/>
      <c r="AG23" s="156"/>
      <c r="AH23" s="156"/>
      <c r="AI23" s="156"/>
      <c r="AJ23" s="156"/>
      <c r="AK23" s="156"/>
      <c r="AL23" s="156"/>
      <c r="AM23" s="84"/>
      <c r="AN23" s="84"/>
    </row>
    <row r="24" spans="1:41">
      <c r="H24" s="2" t="s">
        <v>533</v>
      </c>
      <c r="R24" s="156"/>
      <c r="S24" s="156"/>
      <c r="T24" s="156"/>
      <c r="U24" s="156"/>
      <c r="V24" s="156"/>
      <c r="W24" s="157" t="s">
        <v>230</v>
      </c>
      <c r="X24" s="156"/>
      <c r="Y24" s="156"/>
      <c r="Z24" s="156"/>
      <c r="AA24" s="156"/>
      <c r="AB24" s="156"/>
      <c r="AC24" s="156"/>
      <c r="AD24" s="156"/>
      <c r="AE24" s="156"/>
      <c r="AF24" s="156"/>
      <c r="AG24" s="156"/>
      <c r="AH24" s="156"/>
      <c r="AI24" s="156"/>
      <c r="AJ24" s="156"/>
      <c r="AK24" s="156"/>
      <c r="AL24" s="156"/>
      <c r="AM24" s="84"/>
      <c r="AN24" s="84"/>
    </row>
    <row r="25" spans="1:41">
      <c r="G25" s="7" t="s">
        <v>564</v>
      </c>
      <c r="H25" s="2">
        <f>H10/F10</f>
        <v>9.69</v>
      </c>
      <c r="R25" s="156"/>
      <c r="S25" s="156"/>
      <c r="T25" s="156"/>
      <c r="U25" s="156"/>
      <c r="V25" s="156"/>
      <c r="W25" s="156"/>
      <c r="X25" s="154" t="s">
        <v>231</v>
      </c>
      <c r="Y25" s="154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84"/>
      <c r="AN25" s="84"/>
    </row>
    <row r="26" spans="1:41">
      <c r="H26" s="2" t="s">
        <v>533</v>
      </c>
      <c r="R26" s="156"/>
      <c r="S26" s="156"/>
      <c r="T26" s="156"/>
      <c r="U26" s="156"/>
      <c r="V26" s="156"/>
      <c r="W26" s="156"/>
      <c r="X26" s="156"/>
      <c r="Y26" s="157" t="s">
        <v>259</v>
      </c>
      <c r="Z26" s="156"/>
      <c r="AA26" s="156"/>
      <c r="AB26" s="156"/>
      <c r="AC26" s="156"/>
      <c r="AD26" s="156"/>
      <c r="AE26" s="156"/>
      <c r="AF26" s="156"/>
      <c r="AG26" s="156"/>
      <c r="AH26" s="156"/>
      <c r="AI26" s="156"/>
      <c r="AJ26" s="156"/>
      <c r="AK26" s="156"/>
      <c r="AL26" s="156"/>
      <c r="AM26" s="84"/>
      <c r="AN26" s="84"/>
    </row>
    <row r="27" spans="1:41">
      <c r="B27" s="121"/>
      <c r="G27" s="7" t="s">
        <v>565</v>
      </c>
      <c r="H27" s="2">
        <f>H13/F13</f>
        <v>12.92</v>
      </c>
      <c r="R27" s="156"/>
      <c r="S27" s="156"/>
      <c r="T27" s="156"/>
      <c r="U27" s="156"/>
      <c r="V27" s="156"/>
      <c r="W27" s="156"/>
      <c r="X27" s="156"/>
      <c r="Y27" s="156"/>
      <c r="Z27" s="154" t="s">
        <v>232</v>
      </c>
      <c r="AA27" s="157"/>
      <c r="AB27" s="156"/>
      <c r="AC27" s="156"/>
      <c r="AD27" s="156"/>
      <c r="AE27" s="156"/>
      <c r="AF27" s="156"/>
      <c r="AG27" s="156"/>
      <c r="AH27" s="156"/>
      <c r="AI27" s="156"/>
      <c r="AJ27" s="156"/>
      <c r="AK27" s="156"/>
      <c r="AL27" s="156"/>
      <c r="AM27" s="84"/>
      <c r="AN27" s="84"/>
      <c r="AO27" s="153"/>
    </row>
    <row r="28" spans="1:41">
      <c r="B28" s="122"/>
      <c r="H28" s="2" t="s">
        <v>533</v>
      </c>
      <c r="R28" s="156"/>
      <c r="S28" s="156"/>
      <c r="T28" s="156"/>
      <c r="U28" s="156"/>
      <c r="V28" s="156"/>
      <c r="W28" s="156"/>
      <c r="X28" s="156"/>
      <c r="Y28" s="156"/>
      <c r="Z28" s="157"/>
      <c r="AA28" s="157" t="s">
        <v>260</v>
      </c>
      <c r="AB28" s="156"/>
      <c r="AC28" s="156"/>
      <c r="AD28" s="156"/>
      <c r="AE28" s="156"/>
      <c r="AF28" s="156"/>
      <c r="AG28" s="156"/>
      <c r="AH28" s="156"/>
      <c r="AI28" s="156"/>
      <c r="AJ28" s="156"/>
      <c r="AK28" s="156"/>
      <c r="AL28" s="156"/>
      <c r="AM28" s="84"/>
      <c r="AN28" s="84"/>
      <c r="AO28" s="153"/>
    </row>
    <row r="29" spans="1:41">
      <c r="G29" s="7" t="s">
        <v>566</v>
      </c>
      <c r="H29" s="2">
        <f>H15/F15</f>
        <v>12.92</v>
      </c>
      <c r="R29" s="156"/>
      <c r="S29" s="156"/>
      <c r="T29" s="156"/>
      <c r="U29" s="156"/>
      <c r="V29" s="156"/>
      <c r="W29" s="156"/>
      <c r="X29" s="156"/>
      <c r="Y29" s="156"/>
      <c r="Z29" s="156"/>
      <c r="AA29" s="156"/>
      <c r="AB29" s="154" t="s">
        <v>233</v>
      </c>
      <c r="AC29" s="156"/>
      <c r="AD29" s="156"/>
      <c r="AE29" s="156"/>
      <c r="AF29" s="156"/>
      <c r="AG29" s="156"/>
      <c r="AH29" s="156"/>
      <c r="AI29" s="156"/>
      <c r="AJ29" s="156"/>
      <c r="AK29" s="156"/>
      <c r="AL29" s="156"/>
      <c r="AM29" s="84"/>
      <c r="AN29" s="157"/>
    </row>
    <row r="30" spans="1:41">
      <c r="H30" s="2" t="s">
        <v>533</v>
      </c>
      <c r="R30" s="156"/>
      <c r="S30" s="156"/>
      <c r="T30" s="156"/>
      <c r="U30" s="156"/>
      <c r="V30" s="156"/>
      <c r="W30" s="156"/>
      <c r="X30" s="156"/>
      <c r="Y30" s="156"/>
      <c r="Z30" s="156"/>
      <c r="AA30" s="156"/>
      <c r="AB30" s="156"/>
      <c r="AC30" s="157" t="s">
        <v>234</v>
      </c>
      <c r="AD30" s="156"/>
      <c r="AE30" s="156"/>
      <c r="AF30" s="156"/>
      <c r="AG30" s="156"/>
      <c r="AH30" s="156"/>
      <c r="AI30" s="156"/>
      <c r="AJ30" s="156"/>
      <c r="AK30" s="156"/>
      <c r="AL30" s="156"/>
      <c r="AM30" s="84"/>
      <c r="AN30" s="84"/>
    </row>
    <row r="31" spans="1:41">
      <c r="R31" s="156"/>
      <c r="S31" s="156"/>
      <c r="T31" s="156"/>
      <c r="U31" s="156"/>
      <c r="V31" s="156"/>
      <c r="W31" s="156"/>
      <c r="X31" s="156"/>
      <c r="Y31" s="156"/>
      <c r="Z31" s="156"/>
      <c r="AA31" s="156"/>
      <c r="AB31" s="156"/>
      <c r="AC31" s="156"/>
      <c r="AD31" s="154" t="s">
        <v>277</v>
      </c>
      <c r="AE31" s="158"/>
      <c r="AF31" s="158"/>
      <c r="AG31" s="158"/>
      <c r="AH31" s="158"/>
      <c r="AI31" s="158"/>
      <c r="AJ31" s="158"/>
      <c r="AK31" s="158"/>
      <c r="AL31" s="158"/>
      <c r="AM31" s="157"/>
    </row>
    <row r="32" spans="1:41">
      <c r="R32" s="84"/>
      <c r="S32" s="84"/>
      <c r="T32" s="84"/>
      <c r="U32" s="84"/>
      <c r="V32" s="156"/>
      <c r="W32" s="156"/>
      <c r="X32" s="156"/>
      <c r="Y32" s="156"/>
      <c r="Z32" s="156"/>
      <c r="AA32" s="156"/>
      <c r="AB32" s="156"/>
      <c r="AC32" s="156"/>
      <c r="AD32" s="156"/>
      <c r="AE32" s="154" t="s">
        <v>278</v>
      </c>
      <c r="AF32" s="157"/>
      <c r="AG32" s="157"/>
      <c r="AH32" s="157"/>
      <c r="AI32" s="157"/>
      <c r="AJ32" s="157"/>
      <c r="AK32" s="157"/>
      <c r="AL32" s="157"/>
      <c r="AM32" s="84"/>
    </row>
    <row r="33" spans="18:38">
      <c r="R33" s="2"/>
      <c r="S33" s="2"/>
      <c r="T33" s="2"/>
      <c r="U33" s="2"/>
      <c r="AF33" s="157" t="s">
        <v>279</v>
      </c>
      <c r="AG33" s="158"/>
      <c r="AH33" s="158"/>
      <c r="AI33" s="158"/>
      <c r="AJ33" s="158"/>
      <c r="AK33" s="158"/>
    </row>
    <row r="34" spans="18:38">
      <c r="AF34" s="156"/>
      <c r="AG34" s="258" t="s">
        <v>280</v>
      </c>
      <c r="AH34" s="258"/>
      <c r="AI34" s="258"/>
      <c r="AJ34" s="258"/>
      <c r="AK34" s="258"/>
      <c r="AL34" s="258"/>
    </row>
    <row r="35" spans="18:38">
      <c r="AG35" s="156"/>
      <c r="AH35" s="154" t="s">
        <v>461</v>
      </c>
      <c r="AI35" s="156"/>
      <c r="AJ35" s="156"/>
      <c r="AK35" s="156"/>
      <c r="AL35" s="157"/>
    </row>
    <row r="36" spans="18:38">
      <c r="AI36" s="157" t="s">
        <v>458</v>
      </c>
      <c r="AJ36" s="157"/>
      <c r="AK36" s="157"/>
    </row>
    <row r="37" spans="18:38">
      <c r="AJ37" s="154" t="s">
        <v>459</v>
      </c>
      <c r="AK37" s="156"/>
    </row>
    <row r="38" spans="18:38">
      <c r="AK38" s="157" t="s">
        <v>460</v>
      </c>
    </row>
  </sheetData>
  <mergeCells count="10">
    <mergeCell ref="A17:G17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35"/>
  <sheetViews>
    <sheetView workbookViewId="0">
      <pane ySplit="2" topLeftCell="A3" activePane="bottomLeft" state="frozen"/>
      <selection pane="bottomLeft" activeCell="B27" sqref="B27:C35"/>
    </sheetView>
  </sheetViews>
  <sheetFormatPr defaultRowHeight="11.25"/>
  <cols>
    <col min="1" max="1" width="7.5703125" style="7" bestFit="1" customWidth="1"/>
    <col min="2" max="2" width="58.7109375" style="86" customWidth="1"/>
    <col min="3" max="3" width="7.5703125" style="3" customWidth="1"/>
    <col min="4" max="4" width="7" style="3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6.8554687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7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7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7" customWidth="1"/>
    <col min="38" max="38" width="6.85546875" style="7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7" bestFit="1" customWidth="1"/>
    <col min="61" max="62" width="8.85546875" style="3" bestFit="1" customWidth="1"/>
    <col min="63" max="16384" width="9.140625" style="3"/>
  </cols>
  <sheetData>
    <row r="1" spans="1:62" s="63" customFormat="1" ht="15.75" customHeight="1">
      <c r="A1" s="703" t="s">
        <v>31</v>
      </c>
      <c r="B1" s="704"/>
      <c r="C1" s="704"/>
      <c r="D1" s="705"/>
      <c r="E1" s="707" t="s">
        <v>484</v>
      </c>
      <c r="F1" s="708"/>
      <c r="G1" s="708"/>
      <c r="H1" s="708"/>
      <c r="I1" s="708"/>
      <c r="J1" s="708"/>
      <c r="K1" s="708"/>
      <c r="L1" s="708"/>
      <c r="M1" s="708"/>
      <c r="N1" s="708"/>
      <c r="O1" s="708"/>
      <c r="P1" s="708"/>
      <c r="Q1" s="708"/>
      <c r="R1" s="708"/>
      <c r="S1" s="709" t="s">
        <v>69</v>
      </c>
      <c r="T1" s="718" t="s">
        <v>162</v>
      </c>
      <c r="U1" s="703" t="s">
        <v>13</v>
      </c>
      <c r="V1" s="704"/>
      <c r="W1" s="704"/>
      <c r="X1" s="704"/>
      <c r="Y1" s="704"/>
      <c r="Z1" s="704"/>
      <c r="AA1" s="704"/>
      <c r="AB1" s="704"/>
      <c r="AC1" s="704"/>
      <c r="AD1" s="705"/>
      <c r="AE1" s="706" t="s">
        <v>14</v>
      </c>
      <c r="AF1" s="706"/>
      <c r="AG1" s="706"/>
      <c r="AH1" s="706"/>
      <c r="AI1" s="706"/>
      <c r="AJ1" s="706"/>
      <c r="AK1" s="706"/>
      <c r="AL1" s="706"/>
      <c r="AM1" s="706"/>
      <c r="AN1" s="703" t="s">
        <v>15</v>
      </c>
      <c r="AO1" s="704"/>
      <c r="AP1" s="704"/>
      <c r="AQ1" s="704"/>
      <c r="AR1" s="704"/>
      <c r="AS1" s="704"/>
      <c r="AT1" s="704"/>
      <c r="AU1" s="704"/>
      <c r="AV1" s="704"/>
      <c r="AW1" s="705"/>
      <c r="AX1" s="720" t="s">
        <v>16</v>
      </c>
      <c r="AY1" s="720"/>
      <c r="AZ1" s="720"/>
      <c r="BA1" s="720"/>
      <c r="BB1" s="720"/>
      <c r="BC1" s="720"/>
      <c r="BD1" s="720"/>
      <c r="BE1" s="720"/>
      <c r="BF1" s="721" t="s">
        <v>17</v>
      </c>
      <c r="BG1" s="722"/>
      <c r="BH1" s="722"/>
      <c r="BI1" s="722"/>
      <c r="BJ1" s="723"/>
    </row>
    <row r="2" spans="1:62" s="4" customFormat="1" ht="34.5" thickBot="1">
      <c r="A2" s="76" t="s">
        <v>19</v>
      </c>
      <c r="B2" s="85" t="s">
        <v>0</v>
      </c>
      <c r="C2" s="64" t="s">
        <v>11</v>
      </c>
      <c r="D2" s="65" t="s">
        <v>12</v>
      </c>
      <c r="E2" s="53" t="s">
        <v>70</v>
      </c>
      <c r="F2" s="39" t="s">
        <v>71</v>
      </c>
      <c r="G2" s="39" t="s">
        <v>253</v>
      </c>
      <c r="H2" s="39" t="s">
        <v>72</v>
      </c>
      <c r="I2" s="715" t="s">
        <v>29</v>
      </c>
      <c r="J2" s="716"/>
      <c r="K2" s="717"/>
      <c r="L2" s="39" t="s">
        <v>154</v>
      </c>
      <c r="M2" s="39" t="s">
        <v>155</v>
      </c>
      <c r="N2" s="39" t="s">
        <v>90</v>
      </c>
      <c r="O2" s="39"/>
      <c r="P2" s="39" t="s">
        <v>161</v>
      </c>
      <c r="Q2" s="90" t="s">
        <v>96</v>
      </c>
      <c r="R2" s="106" t="s">
        <v>95</v>
      </c>
      <c r="S2" s="710"/>
      <c r="T2" s="719"/>
      <c r="U2" s="53" t="s">
        <v>32</v>
      </c>
      <c r="V2" s="53" t="s">
        <v>19</v>
      </c>
      <c r="W2" s="39" t="s">
        <v>20</v>
      </c>
      <c r="X2" s="9" t="s">
        <v>21</v>
      </c>
      <c r="Y2" s="9" t="s">
        <v>22</v>
      </c>
      <c r="Z2" s="39" t="s">
        <v>23</v>
      </c>
      <c r="AA2" s="39" t="s">
        <v>24</v>
      </c>
      <c r="AB2" s="39" t="s">
        <v>25</v>
      </c>
      <c r="AC2" s="711" t="s">
        <v>29</v>
      </c>
      <c r="AD2" s="712"/>
      <c r="AE2" s="53" t="s">
        <v>28</v>
      </c>
      <c r="AF2" s="53" t="s">
        <v>19</v>
      </c>
      <c r="AG2" s="39" t="s">
        <v>20</v>
      </c>
      <c r="AH2" s="9" t="s">
        <v>27</v>
      </c>
      <c r="AI2" s="9" t="s">
        <v>19</v>
      </c>
      <c r="AJ2" s="68" t="s">
        <v>73</v>
      </c>
      <c r="AK2" s="68" t="s">
        <v>74</v>
      </c>
      <c r="AL2" s="713" t="s">
        <v>29</v>
      </c>
      <c r="AM2" s="714"/>
      <c r="AN2" s="53" t="s">
        <v>18</v>
      </c>
      <c r="AO2" s="53" t="s">
        <v>19</v>
      </c>
      <c r="AP2" s="39" t="s">
        <v>20</v>
      </c>
      <c r="AQ2" s="9" t="s">
        <v>21</v>
      </c>
      <c r="AR2" s="9" t="s">
        <v>22</v>
      </c>
      <c r="AS2" s="39" t="s">
        <v>23</v>
      </c>
      <c r="AT2" s="39" t="s">
        <v>24</v>
      </c>
      <c r="AU2" s="39" t="s">
        <v>25</v>
      </c>
      <c r="AV2" s="711" t="s">
        <v>29</v>
      </c>
      <c r="AW2" s="712"/>
      <c r="AX2" s="53" t="s">
        <v>18</v>
      </c>
      <c r="AY2" s="39" t="s">
        <v>19</v>
      </c>
      <c r="AZ2" s="39" t="s">
        <v>20</v>
      </c>
      <c r="BA2" s="39" t="s">
        <v>26</v>
      </c>
      <c r="BB2" s="9" t="s">
        <v>27</v>
      </c>
      <c r="BC2" s="9" t="s">
        <v>19</v>
      </c>
      <c r="BD2" s="39" t="s">
        <v>28</v>
      </c>
      <c r="BE2" s="40" t="s">
        <v>29</v>
      </c>
      <c r="BF2" s="54" t="s">
        <v>30</v>
      </c>
      <c r="BG2" s="54" t="s">
        <v>19</v>
      </c>
      <c r="BH2" s="55" t="s">
        <v>18</v>
      </c>
      <c r="BI2" s="711" t="s">
        <v>29</v>
      </c>
      <c r="BJ2" s="712"/>
    </row>
    <row r="3" spans="1:62" s="5" customFormat="1">
      <c r="A3" s="528" t="str">
        <f>'1-συμβολαια'!A3</f>
        <v>3ο</v>
      </c>
      <c r="B3" s="323" t="str">
        <f>'1-συμβολαια'!C3</f>
        <v>γονική αγροτεμάχιο ;;;??? Ποταμιά '';;;???'' 1.401,50μ2</v>
      </c>
      <c r="C3" s="259" t="str">
        <f>'4-πολλυπρ'!D3</f>
        <v>219-105 = πατήρ</v>
      </c>
      <c r="D3" s="259" t="str">
        <f>'4-πολλυπρ'!J3</f>
        <v>219-105 = θυγατέρα 1η</v>
      </c>
      <c r="E3" s="259">
        <v>1</v>
      </c>
      <c r="F3" s="324">
        <f t="shared" ref="F3" si="0">E3*3.23</f>
        <v>3.23</v>
      </c>
      <c r="G3" s="324">
        <v>3.23</v>
      </c>
      <c r="H3" s="324">
        <f t="shared" ref="H3" si="1">F3+G3</f>
        <v>6.46</v>
      </c>
      <c r="I3" s="265" t="s">
        <v>498</v>
      </c>
      <c r="J3" s="346" t="s">
        <v>160</v>
      </c>
      <c r="K3" s="346" t="s">
        <v>254</v>
      </c>
      <c r="L3" s="324">
        <v>5.87</v>
      </c>
      <c r="M3" s="324">
        <v>5.87</v>
      </c>
      <c r="N3" s="324">
        <v>1.98</v>
      </c>
      <c r="O3" s="324"/>
      <c r="P3" s="324">
        <f t="shared" ref="P3" si="2">L3+M3</f>
        <v>11.74</v>
      </c>
      <c r="Q3" s="259"/>
      <c r="R3" s="259"/>
      <c r="S3" s="259"/>
      <c r="T3" s="259"/>
      <c r="U3" s="326"/>
      <c r="V3" s="71"/>
      <c r="W3" s="327" t="s">
        <v>404</v>
      </c>
      <c r="X3" s="71"/>
      <c r="Y3" s="327" t="s">
        <v>9</v>
      </c>
      <c r="Z3" s="328"/>
      <c r="AA3" s="71"/>
      <c r="AB3" s="71"/>
      <c r="AC3" s="71"/>
      <c r="AD3" s="71"/>
      <c r="AE3" s="326"/>
      <c r="AF3" s="71"/>
      <c r="AG3" s="71"/>
      <c r="AH3" s="71"/>
      <c r="AI3" s="71"/>
      <c r="AJ3" s="264"/>
      <c r="AK3" s="264"/>
      <c r="AL3" s="264"/>
      <c r="AM3" s="71"/>
      <c r="AN3" s="71"/>
      <c r="AO3" s="71"/>
      <c r="AP3" s="327" t="s">
        <v>404</v>
      </c>
      <c r="AQ3" s="71"/>
      <c r="AR3" s="327" t="s">
        <v>9</v>
      </c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71"/>
      <c r="BH3" s="326"/>
      <c r="BI3" s="71"/>
      <c r="BJ3" s="71"/>
    </row>
    <row r="4" spans="1:62" s="5" customFormat="1" ht="12" thickBot="1">
      <c r="A4" s="529">
        <f>'1-συμβολαια'!A4</f>
        <v>0</v>
      </c>
      <c r="B4" s="530" t="str">
        <f>'1-συμβολαια'!C4</f>
        <v>χργησικτησία αγροτεμαχίου = 1993 ΑΝΑΔΑΣΜΟΣ</v>
      </c>
      <c r="C4" s="491" t="str">
        <f>'4-πολλυπρ'!D4</f>
        <v>???</v>
      </c>
      <c r="D4" s="491" t="str">
        <f>'4-πολλυπρ'!J4</f>
        <v>219-105 = πατήρ</v>
      </c>
      <c r="E4" s="491"/>
      <c r="F4" s="389">
        <f t="shared" ref="F4:F14" si="3">E4*3.23</f>
        <v>0</v>
      </c>
      <c r="G4" s="389"/>
      <c r="H4" s="389">
        <f t="shared" ref="H4:H14" si="4">F4+G4</f>
        <v>0</v>
      </c>
      <c r="I4" s="468" t="s">
        <v>498</v>
      </c>
      <c r="J4" s="472" t="s">
        <v>160</v>
      </c>
      <c r="K4" s="472" t="s">
        <v>254</v>
      </c>
      <c r="L4" s="389"/>
      <c r="M4" s="389"/>
      <c r="N4" s="389"/>
      <c r="O4" s="389"/>
      <c r="P4" s="389">
        <f t="shared" ref="P4:P14" si="5">L4+M4</f>
        <v>0</v>
      </c>
      <c r="Q4" s="491"/>
      <c r="R4" s="491"/>
      <c r="S4" s="491"/>
      <c r="T4" s="491"/>
      <c r="U4" s="495"/>
      <c r="V4" s="71"/>
      <c r="W4" s="327" t="s">
        <v>404</v>
      </c>
      <c r="X4" s="71"/>
      <c r="Y4" s="327" t="s">
        <v>9</v>
      </c>
      <c r="Z4" s="328"/>
      <c r="AA4" s="71"/>
      <c r="AB4" s="71"/>
      <c r="AC4" s="71"/>
      <c r="AD4" s="71"/>
      <c r="AE4" s="326"/>
      <c r="AF4" s="71"/>
      <c r="AG4" s="71"/>
      <c r="AH4" s="71"/>
      <c r="AI4" s="71"/>
      <c r="AJ4" s="264"/>
      <c r="AK4" s="264"/>
      <c r="AL4" s="264"/>
      <c r="AM4" s="71"/>
      <c r="AN4" s="71"/>
      <c r="AO4" s="71"/>
      <c r="AP4" s="327" t="s">
        <v>404</v>
      </c>
      <c r="AQ4" s="71"/>
      <c r="AR4" s="327" t="s">
        <v>9</v>
      </c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326"/>
      <c r="BI4" s="71"/>
      <c r="BJ4" s="71"/>
    </row>
    <row r="5" spans="1:62" s="5" customFormat="1">
      <c r="A5" s="532" t="str">
        <f>'1-συμβολαια'!A5</f>
        <v>4ο</v>
      </c>
      <c r="B5" s="323" t="str">
        <f>'1-συμβολαια'!C5</f>
        <v xml:space="preserve">γονική </v>
      </c>
      <c r="C5" s="325" t="str">
        <f>'4-πολλυπρ'!D5</f>
        <v>219-105 = πατήρ</v>
      </c>
      <c r="D5" s="325" t="str">
        <f>'4-πολλυπρ'!J5</f>
        <v>219-105 = θυγατέρα 2η</v>
      </c>
      <c r="E5" s="325">
        <v>3</v>
      </c>
      <c r="F5" s="324">
        <f t="shared" si="3"/>
        <v>9.69</v>
      </c>
      <c r="G5" s="324">
        <v>3.23</v>
      </c>
      <c r="H5" s="324">
        <f t="shared" si="4"/>
        <v>12.92</v>
      </c>
      <c r="I5" s="265" t="s">
        <v>498</v>
      </c>
      <c r="J5" s="346" t="s">
        <v>160</v>
      </c>
      <c r="K5" s="346" t="s">
        <v>254</v>
      </c>
      <c r="L5" s="324"/>
      <c r="M5" s="324"/>
      <c r="N5" s="324">
        <v>1.98</v>
      </c>
      <c r="O5" s="324"/>
      <c r="P5" s="324">
        <f t="shared" si="5"/>
        <v>0</v>
      </c>
      <c r="Q5" s="325"/>
      <c r="R5" s="325"/>
      <c r="S5" s="325"/>
      <c r="T5" s="325"/>
      <c r="U5" s="494"/>
      <c r="V5" s="71"/>
      <c r="W5" s="327" t="s">
        <v>404</v>
      </c>
      <c r="X5" s="71"/>
      <c r="Y5" s="327" t="s">
        <v>9</v>
      </c>
      <c r="Z5" s="328"/>
      <c r="AA5" s="71"/>
      <c r="AB5" s="71"/>
      <c r="AC5" s="71"/>
      <c r="AD5" s="71"/>
      <c r="AE5" s="326"/>
      <c r="AF5" s="71"/>
      <c r="AG5" s="71"/>
      <c r="AH5" s="71"/>
      <c r="AI5" s="71"/>
      <c r="AJ5" s="264"/>
      <c r="AK5" s="264"/>
      <c r="AL5" s="264"/>
      <c r="AM5" s="71"/>
      <c r="AN5" s="71"/>
      <c r="AO5" s="71"/>
      <c r="AP5" s="327" t="s">
        <v>404</v>
      </c>
      <c r="AQ5" s="71"/>
      <c r="AR5" s="327" t="s">
        <v>9</v>
      </c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326"/>
      <c r="BI5" s="71"/>
      <c r="BJ5" s="71"/>
    </row>
    <row r="6" spans="1:62" s="5" customFormat="1">
      <c r="A6" s="533">
        <f>'1-συμβολαια'!A6</f>
        <v>0</v>
      </c>
      <c r="B6" s="323" t="str">
        <f>'1-συμβολαια'!C6</f>
        <v>ΧΡΗΣΙΚΤΗΣΙΑ αγροτεμαχίου ;;;??? = 1993 ΑΝΑΔΑΣΜΟΣ</v>
      </c>
      <c r="C6" s="259" t="str">
        <f>'4-πολλυπρ'!D6</f>
        <v>???</v>
      </c>
      <c r="D6" s="259" t="str">
        <f>'4-πολλυπρ'!J6</f>
        <v>219-105 = πατήρ</v>
      </c>
      <c r="E6" s="259"/>
      <c r="F6" s="324"/>
      <c r="G6" s="324"/>
      <c r="H6" s="324">
        <f t="shared" si="4"/>
        <v>0</v>
      </c>
      <c r="I6" s="265" t="s">
        <v>498</v>
      </c>
      <c r="J6" s="346" t="s">
        <v>160</v>
      </c>
      <c r="K6" s="346" t="s">
        <v>254</v>
      </c>
      <c r="L6" s="324"/>
      <c r="M6" s="324"/>
      <c r="N6" s="324"/>
      <c r="O6" s="324"/>
      <c r="P6" s="324">
        <f t="shared" si="5"/>
        <v>0</v>
      </c>
      <c r="Q6" s="259"/>
      <c r="R6" s="259"/>
      <c r="S6" s="259"/>
      <c r="T6" s="259"/>
      <c r="U6" s="326"/>
      <c r="V6" s="71"/>
      <c r="W6" s="327" t="s">
        <v>404</v>
      </c>
      <c r="X6" s="71"/>
      <c r="Y6" s="327" t="s">
        <v>9</v>
      </c>
      <c r="Z6" s="328"/>
      <c r="AA6" s="71"/>
      <c r="AB6" s="71"/>
      <c r="AC6" s="71"/>
      <c r="AD6" s="71"/>
      <c r="AE6" s="326"/>
      <c r="AF6" s="71"/>
      <c r="AG6" s="71"/>
      <c r="AH6" s="71"/>
      <c r="AI6" s="71"/>
      <c r="AJ6" s="264"/>
      <c r="AK6" s="264"/>
      <c r="AL6" s="264"/>
      <c r="AM6" s="71"/>
      <c r="AN6" s="71"/>
      <c r="AO6" s="71"/>
      <c r="AP6" s="327" t="s">
        <v>404</v>
      </c>
      <c r="AQ6" s="71"/>
      <c r="AR6" s="327" t="s">
        <v>9</v>
      </c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326"/>
      <c r="BI6" s="71"/>
      <c r="BJ6" s="71"/>
    </row>
    <row r="7" spans="1:62" s="5" customFormat="1">
      <c r="A7" s="533">
        <f>'1-συμβολαια'!A7</f>
        <v>0</v>
      </c>
      <c r="B7" s="323" t="str">
        <f>'1-συμβολαια'!C7</f>
        <v>ΧΡΗΣΙΚΤΗΣΙΑ αγροτεμαχίου ;;;??? = 1993 ΑΝΑΔΑΣΜΟΣ</v>
      </c>
      <c r="C7" s="259" t="str">
        <f>'4-πολλυπρ'!D7</f>
        <v>???</v>
      </c>
      <c r="D7" s="259" t="str">
        <f>'4-πολλυπρ'!J7</f>
        <v>219-105 = πατήρ</v>
      </c>
      <c r="E7" s="259"/>
      <c r="F7" s="324"/>
      <c r="G7" s="324"/>
      <c r="H7" s="324">
        <f t="shared" si="4"/>
        <v>0</v>
      </c>
      <c r="I7" s="265" t="s">
        <v>498</v>
      </c>
      <c r="J7" s="346" t="s">
        <v>160</v>
      </c>
      <c r="K7" s="346" t="s">
        <v>254</v>
      </c>
      <c r="L7" s="324"/>
      <c r="M7" s="324"/>
      <c r="N7" s="324"/>
      <c r="O7" s="324"/>
      <c r="P7" s="324">
        <f t="shared" si="5"/>
        <v>0</v>
      </c>
      <c r="Q7" s="259"/>
      <c r="R7" s="259"/>
      <c r="S7" s="259"/>
      <c r="T7" s="259"/>
      <c r="U7" s="326"/>
      <c r="V7" s="71"/>
      <c r="W7" s="327" t="s">
        <v>404</v>
      </c>
      <c r="X7" s="71"/>
      <c r="Y7" s="327" t="s">
        <v>9</v>
      </c>
      <c r="Z7" s="328"/>
      <c r="AA7" s="71"/>
      <c r="AB7" s="71"/>
      <c r="AC7" s="71"/>
      <c r="AD7" s="71"/>
      <c r="AE7" s="326"/>
      <c r="AF7" s="71"/>
      <c r="AG7" s="71"/>
      <c r="AH7" s="71"/>
      <c r="AI7" s="71"/>
      <c r="AJ7" s="264"/>
      <c r="AK7" s="264"/>
      <c r="AL7" s="264"/>
      <c r="AM7" s="71"/>
      <c r="AN7" s="71"/>
      <c r="AO7" s="71"/>
      <c r="AP7" s="327" t="s">
        <v>404</v>
      </c>
      <c r="AQ7" s="71"/>
      <c r="AR7" s="327" t="s">
        <v>9</v>
      </c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71"/>
      <c r="BH7" s="326"/>
      <c r="BI7" s="71"/>
      <c r="BJ7" s="71"/>
    </row>
    <row r="8" spans="1:62" s="5" customFormat="1">
      <c r="A8" s="533">
        <f>'1-συμβολαια'!A8</f>
        <v>0</v>
      </c>
      <c r="B8" s="323" t="str">
        <f>'1-συμβολαια'!C8</f>
        <v>ΧΡΗΣΙΚΤΗΣΙΑ αγροτεμαχίου ;;;??? = 1993 ΑΝΑΔΑΣΜΟΣ</v>
      </c>
      <c r="C8" s="259" t="str">
        <f>'4-πολλυπρ'!D8</f>
        <v>???</v>
      </c>
      <c r="D8" s="259" t="str">
        <f>'4-πολλυπρ'!J8</f>
        <v>219-105 = πατήρ</v>
      </c>
      <c r="E8" s="259"/>
      <c r="F8" s="324"/>
      <c r="G8" s="324"/>
      <c r="H8" s="324">
        <f t="shared" si="4"/>
        <v>0</v>
      </c>
      <c r="I8" s="265" t="s">
        <v>498</v>
      </c>
      <c r="J8" s="346" t="s">
        <v>160</v>
      </c>
      <c r="K8" s="346" t="s">
        <v>254</v>
      </c>
      <c r="L8" s="324"/>
      <c r="M8" s="324"/>
      <c r="N8" s="324"/>
      <c r="O8" s="324"/>
      <c r="P8" s="324">
        <f t="shared" si="5"/>
        <v>0</v>
      </c>
      <c r="Q8" s="259"/>
      <c r="R8" s="259"/>
      <c r="S8" s="259"/>
      <c r="T8" s="259"/>
      <c r="U8" s="326"/>
      <c r="V8" s="71"/>
      <c r="W8" s="327" t="s">
        <v>404</v>
      </c>
      <c r="X8" s="71"/>
      <c r="Y8" s="327" t="s">
        <v>9</v>
      </c>
      <c r="Z8" s="328"/>
      <c r="AA8" s="71"/>
      <c r="AB8" s="71"/>
      <c r="AC8" s="71"/>
      <c r="AD8" s="71"/>
      <c r="AE8" s="326"/>
      <c r="AF8" s="71"/>
      <c r="AG8" s="71"/>
      <c r="AH8" s="71"/>
      <c r="AI8" s="71"/>
      <c r="AJ8" s="264"/>
      <c r="AK8" s="264"/>
      <c r="AL8" s="264"/>
      <c r="AM8" s="71"/>
      <c r="AN8" s="71"/>
      <c r="AO8" s="71"/>
      <c r="AP8" s="327" t="s">
        <v>404</v>
      </c>
      <c r="AQ8" s="71"/>
      <c r="AR8" s="327" t="s">
        <v>9</v>
      </c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326"/>
      <c r="BI8" s="71"/>
      <c r="BJ8" s="71"/>
    </row>
    <row r="9" spans="1:62" s="5" customFormat="1" ht="12" thickBot="1">
      <c r="A9" s="535">
        <f>'1-συμβολαια'!A9</f>
        <v>0</v>
      </c>
      <c r="B9" s="530" t="str">
        <f>'1-συμβολαια'!C9</f>
        <v>χρησικτησία κήπος = 19?? πατρός ΔΩΡΕΑ άτυπη</v>
      </c>
      <c r="C9" s="491" t="str">
        <f>'4-πολλυπρ'!D9</f>
        <v>219-105 = παππούς</v>
      </c>
      <c r="D9" s="491" t="str">
        <f>'4-πολλυπρ'!J9</f>
        <v>219-105 = πατήρ</v>
      </c>
      <c r="E9" s="491"/>
      <c r="F9" s="389"/>
      <c r="G9" s="389"/>
      <c r="H9" s="389">
        <f t="shared" si="4"/>
        <v>0</v>
      </c>
      <c r="I9" s="468" t="s">
        <v>498</v>
      </c>
      <c r="J9" s="472" t="s">
        <v>160</v>
      </c>
      <c r="K9" s="472" t="s">
        <v>254</v>
      </c>
      <c r="L9" s="389"/>
      <c r="M9" s="389"/>
      <c r="N9" s="389"/>
      <c r="O9" s="389"/>
      <c r="P9" s="389">
        <f t="shared" si="5"/>
        <v>0</v>
      </c>
      <c r="Q9" s="491"/>
      <c r="R9" s="491"/>
      <c r="S9" s="491"/>
      <c r="T9" s="491"/>
      <c r="U9" s="495"/>
      <c r="V9" s="71"/>
      <c r="W9" s="327" t="s">
        <v>404</v>
      </c>
      <c r="X9" s="71"/>
      <c r="Y9" s="327" t="s">
        <v>9</v>
      </c>
      <c r="Z9" s="328"/>
      <c r="AA9" s="71"/>
      <c r="AB9" s="71"/>
      <c r="AC9" s="71"/>
      <c r="AD9" s="71"/>
      <c r="AE9" s="326"/>
      <c r="AF9" s="71"/>
      <c r="AG9" s="71"/>
      <c r="AH9" s="71"/>
      <c r="AI9" s="71"/>
      <c r="AJ9" s="264"/>
      <c r="AK9" s="264"/>
      <c r="AL9" s="264"/>
      <c r="AM9" s="71"/>
      <c r="AN9" s="71"/>
      <c r="AO9" s="71"/>
      <c r="AP9" s="327" t="s">
        <v>404</v>
      </c>
      <c r="AQ9" s="71"/>
      <c r="AR9" s="327" t="s">
        <v>9</v>
      </c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326"/>
      <c r="BI9" s="71"/>
      <c r="BJ9" s="71"/>
    </row>
    <row r="10" spans="1:62" s="5" customFormat="1">
      <c r="A10" s="534" t="str">
        <f>'1-συμβολαια'!A10</f>
        <v>5ο</v>
      </c>
      <c r="B10" s="323" t="str">
        <f>'1-συμβολαια'!C10</f>
        <v>γονική</v>
      </c>
      <c r="C10" s="325" t="str">
        <f>'4-πολλυπρ'!D10</f>
        <v>219-105 = μήτηρ</v>
      </c>
      <c r="D10" s="325" t="str">
        <f>'4-πολλυπρ'!J10</f>
        <v>219-105 = θυγατέρα 1η</v>
      </c>
      <c r="E10" s="325">
        <v>2</v>
      </c>
      <c r="F10" s="324">
        <f t="shared" si="3"/>
        <v>6.46</v>
      </c>
      <c r="G10" s="324">
        <v>3.23</v>
      </c>
      <c r="H10" s="324">
        <f t="shared" si="4"/>
        <v>9.69</v>
      </c>
      <c r="I10" s="265" t="s">
        <v>498</v>
      </c>
      <c r="J10" s="346" t="s">
        <v>160</v>
      </c>
      <c r="K10" s="346" t="s">
        <v>254</v>
      </c>
      <c r="L10" s="324"/>
      <c r="M10" s="324"/>
      <c r="N10" s="324">
        <v>1.98</v>
      </c>
      <c r="O10" s="324"/>
      <c r="P10" s="324">
        <f t="shared" si="5"/>
        <v>0</v>
      </c>
      <c r="Q10" s="325"/>
      <c r="R10" s="325"/>
      <c r="S10" s="325"/>
      <c r="T10" s="325"/>
      <c r="U10" s="494"/>
      <c r="V10" s="71"/>
      <c r="W10" s="327" t="s">
        <v>404</v>
      </c>
      <c r="X10" s="71"/>
      <c r="Y10" s="327" t="s">
        <v>9</v>
      </c>
      <c r="Z10" s="328"/>
      <c r="AA10" s="71"/>
      <c r="AB10" s="71"/>
      <c r="AC10" s="71"/>
      <c r="AD10" s="71"/>
      <c r="AE10" s="326"/>
      <c r="AF10" s="71"/>
      <c r="AG10" s="71"/>
      <c r="AH10" s="71"/>
      <c r="AI10" s="71"/>
      <c r="AJ10" s="264"/>
      <c r="AK10" s="264"/>
      <c r="AL10" s="264"/>
      <c r="AM10" s="71"/>
      <c r="AN10" s="71"/>
      <c r="AO10" s="71"/>
      <c r="AP10" s="327" t="s">
        <v>404</v>
      </c>
      <c r="AQ10" s="71"/>
      <c r="AR10" s="327" t="s">
        <v>9</v>
      </c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326"/>
      <c r="BI10" s="71"/>
      <c r="BJ10" s="71"/>
    </row>
    <row r="11" spans="1:62" s="5" customFormat="1">
      <c r="A11" s="528">
        <f>'1-συμβολαια'!A11</f>
        <v>0</v>
      </c>
      <c r="B11" s="323" t="str">
        <f>'1-συμβολαια'!C11</f>
        <v>ΧΡΗΣΙΚΤΗΣΙΑ αγροτεμαχίου ;;;??? = 1993 ΑΝΑΔΑΣΜΟΣ</v>
      </c>
      <c r="C11" s="259" t="str">
        <f>'4-πολλυπρ'!D11</f>
        <v>???</v>
      </c>
      <c r="D11" s="259" t="str">
        <f>'4-πολλυπρ'!J11</f>
        <v>219-105 = μήτηρ</v>
      </c>
      <c r="E11" s="259"/>
      <c r="F11" s="324"/>
      <c r="G11" s="324"/>
      <c r="H11" s="324">
        <f t="shared" si="4"/>
        <v>0</v>
      </c>
      <c r="I11" s="265" t="s">
        <v>498</v>
      </c>
      <c r="J11" s="346" t="s">
        <v>160</v>
      </c>
      <c r="K11" s="346" t="s">
        <v>254</v>
      </c>
      <c r="L11" s="324"/>
      <c r="M11" s="324"/>
      <c r="N11" s="324"/>
      <c r="O11" s="324"/>
      <c r="P11" s="324">
        <f t="shared" si="5"/>
        <v>0</v>
      </c>
      <c r="Q11" s="259"/>
      <c r="R11" s="259"/>
      <c r="S11" s="259"/>
      <c r="T11" s="259"/>
      <c r="U11" s="326"/>
      <c r="V11" s="71"/>
      <c r="W11" s="327" t="s">
        <v>404</v>
      </c>
      <c r="X11" s="71"/>
      <c r="Y11" s="327" t="s">
        <v>9</v>
      </c>
      <c r="Z11" s="328"/>
      <c r="AA11" s="71"/>
      <c r="AB11" s="71"/>
      <c r="AC11" s="71"/>
      <c r="AD11" s="71"/>
      <c r="AE11" s="326"/>
      <c r="AF11" s="71"/>
      <c r="AG11" s="71"/>
      <c r="AH11" s="71"/>
      <c r="AI11" s="71"/>
      <c r="AJ11" s="264"/>
      <c r="AK11" s="264"/>
      <c r="AL11" s="264"/>
      <c r="AM11" s="71"/>
      <c r="AN11" s="71"/>
      <c r="AO11" s="71"/>
      <c r="AP11" s="327" t="s">
        <v>404</v>
      </c>
      <c r="AQ11" s="71"/>
      <c r="AR11" s="327" t="s">
        <v>9</v>
      </c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326"/>
      <c r="BI11" s="71"/>
      <c r="BJ11" s="71"/>
    </row>
    <row r="12" spans="1:62" s="5" customFormat="1" ht="12" thickBot="1">
      <c r="A12" s="529">
        <f>'1-συμβολαια'!A12</f>
        <v>0</v>
      </c>
      <c r="B12" s="530" t="str">
        <f>'1-συμβολαια'!C12</f>
        <v>ΧΡΗΣΙΚΤΗΣΙΑ κήπου = 1956 πατρός ΔΩΡΕΑ άτυπη</v>
      </c>
      <c r="C12" s="491" t="str">
        <f>'4-πολλυπρ'!D12</f>
        <v>219-105 = παππούς</v>
      </c>
      <c r="D12" s="491" t="str">
        <f>'4-πολλυπρ'!J12</f>
        <v>219-105 = μήτηρ</v>
      </c>
      <c r="E12" s="491"/>
      <c r="F12" s="389"/>
      <c r="G12" s="389"/>
      <c r="H12" s="389">
        <f t="shared" si="4"/>
        <v>0</v>
      </c>
      <c r="I12" s="468" t="s">
        <v>498</v>
      </c>
      <c r="J12" s="472" t="s">
        <v>160</v>
      </c>
      <c r="K12" s="472" t="s">
        <v>254</v>
      </c>
      <c r="L12" s="389"/>
      <c r="M12" s="389"/>
      <c r="N12" s="389"/>
      <c r="O12" s="389"/>
      <c r="P12" s="389">
        <f t="shared" si="5"/>
        <v>0</v>
      </c>
      <c r="Q12" s="491"/>
      <c r="R12" s="491"/>
      <c r="S12" s="491"/>
      <c r="T12" s="491"/>
      <c r="U12" s="495"/>
      <c r="V12" s="71"/>
      <c r="W12" s="327" t="s">
        <v>404</v>
      </c>
      <c r="X12" s="71"/>
      <c r="Y12" s="327" t="s">
        <v>9</v>
      </c>
      <c r="Z12" s="328"/>
      <c r="AA12" s="71"/>
      <c r="AB12" s="71"/>
      <c r="AC12" s="71"/>
      <c r="AD12" s="71"/>
      <c r="AE12" s="326"/>
      <c r="AF12" s="71"/>
      <c r="AG12" s="71"/>
      <c r="AH12" s="71"/>
      <c r="AI12" s="71"/>
      <c r="AJ12" s="264"/>
      <c r="AK12" s="264"/>
      <c r="AL12" s="264"/>
      <c r="AM12" s="71"/>
      <c r="AN12" s="71"/>
      <c r="AO12" s="71"/>
      <c r="AP12" s="327" t="s">
        <v>404</v>
      </c>
      <c r="AQ12" s="71"/>
      <c r="AR12" s="327" t="s">
        <v>9</v>
      </c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326"/>
      <c r="BI12" s="71"/>
      <c r="BJ12" s="71"/>
    </row>
    <row r="13" spans="1:62" s="5" customFormat="1">
      <c r="A13" s="536" t="str">
        <f>'1-συμβολαια'!A13</f>
        <v>6ο</v>
      </c>
      <c r="B13" s="537" t="str">
        <f>'1-συμβολαια'!C13</f>
        <v>γονική {αγροτεμάχιο 177 Ποταμιά ''βαινάρ'' 1.495,60μ2</v>
      </c>
      <c r="C13" s="538" t="str">
        <f>'4-πολλυπρ'!D13</f>
        <v>219-105 = μήτηρ</v>
      </c>
      <c r="D13" s="538" t="str">
        <f>'4-πολλυπρ'!J13</f>
        <v>219-105 = θυγατέρα 2η</v>
      </c>
      <c r="E13" s="538">
        <v>1</v>
      </c>
      <c r="F13" s="447">
        <f t="shared" si="3"/>
        <v>3.23</v>
      </c>
      <c r="G13" s="447">
        <v>3.23</v>
      </c>
      <c r="H13" s="447">
        <f t="shared" si="4"/>
        <v>6.46</v>
      </c>
      <c r="I13" s="539" t="s">
        <v>498</v>
      </c>
      <c r="J13" s="540" t="s">
        <v>160</v>
      </c>
      <c r="K13" s="540" t="s">
        <v>254</v>
      </c>
      <c r="L13" s="447"/>
      <c r="M13" s="447"/>
      <c r="N13" s="447">
        <v>1.98</v>
      </c>
      <c r="O13" s="447"/>
      <c r="P13" s="447">
        <f t="shared" si="5"/>
        <v>0</v>
      </c>
      <c r="Q13" s="538"/>
      <c r="R13" s="538"/>
      <c r="S13" s="538"/>
      <c r="T13" s="538"/>
      <c r="U13" s="541"/>
      <c r="V13" s="71"/>
      <c r="W13" s="327" t="s">
        <v>404</v>
      </c>
      <c r="X13" s="71"/>
      <c r="Y13" s="327" t="s">
        <v>9</v>
      </c>
      <c r="Z13" s="328"/>
      <c r="AA13" s="71"/>
      <c r="AB13" s="71"/>
      <c r="AC13" s="71"/>
      <c r="AD13" s="71"/>
      <c r="AE13" s="326"/>
      <c r="AF13" s="71"/>
      <c r="AG13" s="71"/>
      <c r="AH13" s="71"/>
      <c r="AI13" s="71"/>
      <c r="AJ13" s="264"/>
      <c r="AK13" s="264"/>
      <c r="AL13" s="264"/>
      <c r="AM13" s="71"/>
      <c r="AN13" s="71"/>
      <c r="AO13" s="71"/>
      <c r="AP13" s="327" t="s">
        <v>404</v>
      </c>
      <c r="AQ13" s="71"/>
      <c r="AR13" s="327" t="s">
        <v>9</v>
      </c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326"/>
      <c r="BI13" s="71"/>
      <c r="BJ13" s="71"/>
    </row>
    <row r="14" spans="1:62" s="5" customFormat="1" ht="12" thickBot="1">
      <c r="A14" s="535">
        <f>'1-συμβολαια'!A14</f>
        <v>0</v>
      </c>
      <c r="B14" s="542" t="str">
        <f>'1-συμβολαια'!C14</f>
        <v>ΧΡΗΣΙΚΤΗΣΙΑ αγροτεμαχίου ;;;??? = 1993 ΑΝΑΔΑΣΜΟΣ</v>
      </c>
      <c r="C14" s="491" t="str">
        <f>'4-πολλυπρ'!D14</f>
        <v>???</v>
      </c>
      <c r="D14" s="491" t="str">
        <f>'4-πολλυπρ'!J14</f>
        <v>219-105 = μήτηρ</v>
      </c>
      <c r="E14" s="491"/>
      <c r="F14" s="421">
        <f t="shared" si="3"/>
        <v>0</v>
      </c>
      <c r="G14" s="421"/>
      <c r="H14" s="421">
        <f t="shared" si="4"/>
        <v>0</v>
      </c>
      <c r="I14" s="543" t="s">
        <v>498</v>
      </c>
      <c r="J14" s="544" t="s">
        <v>160</v>
      </c>
      <c r="K14" s="544" t="s">
        <v>254</v>
      </c>
      <c r="L14" s="421"/>
      <c r="M14" s="421"/>
      <c r="N14" s="421"/>
      <c r="O14" s="421"/>
      <c r="P14" s="421">
        <f t="shared" si="5"/>
        <v>0</v>
      </c>
      <c r="Q14" s="491"/>
      <c r="R14" s="491"/>
      <c r="S14" s="491"/>
      <c r="T14" s="491"/>
      <c r="U14" s="495"/>
      <c r="V14" s="71"/>
      <c r="W14" s="327" t="s">
        <v>404</v>
      </c>
      <c r="X14" s="71"/>
      <c r="Y14" s="327" t="s">
        <v>9</v>
      </c>
      <c r="Z14" s="328"/>
      <c r="AA14" s="71"/>
      <c r="AB14" s="71"/>
      <c r="AC14" s="71"/>
      <c r="AD14" s="71"/>
      <c r="AE14" s="326"/>
      <c r="AF14" s="71"/>
      <c r="AG14" s="71"/>
      <c r="AH14" s="71"/>
      <c r="AI14" s="71"/>
      <c r="AJ14" s="264"/>
      <c r="AK14" s="264"/>
      <c r="AL14" s="264"/>
      <c r="AM14" s="71"/>
      <c r="AN14" s="71"/>
      <c r="AO14" s="71"/>
      <c r="AP14" s="327" t="s">
        <v>404</v>
      </c>
      <c r="AQ14" s="71"/>
      <c r="AR14" s="327" t="s">
        <v>9</v>
      </c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326"/>
      <c r="BI14" s="71"/>
      <c r="BJ14" s="71"/>
    </row>
    <row r="15" spans="1:62" s="5" customFormat="1">
      <c r="A15" s="534" t="str">
        <f>'1-συμβολαια'!A15</f>
        <v>7ο</v>
      </c>
      <c r="B15" s="323" t="str">
        <f>'1-συμβολαια'!C15</f>
        <v>αγοραπωλησία {αγροτεμάχιο 177 Ποταμιά ''βαινάρ'' 41,40μ2} τίμημα = Δ.Ο.Υ. =</v>
      </c>
      <c r="C15" s="325" t="str">
        <f>'4-πολλυπρ'!D15</f>
        <v>???</v>
      </c>
      <c r="D15" s="325" t="str">
        <f>'4-πολλυπρ'!J15</f>
        <v>219-105 = θυγατέρα 2η</v>
      </c>
      <c r="E15" s="325">
        <v>1</v>
      </c>
      <c r="F15" s="324">
        <f t="shared" ref="F15" si="6">E15*3.23</f>
        <v>3.23</v>
      </c>
      <c r="G15" s="324">
        <v>3.23</v>
      </c>
      <c r="H15" s="324">
        <f t="shared" ref="H15:H16" si="7">F15+G15</f>
        <v>6.46</v>
      </c>
      <c r="I15" s="265" t="s">
        <v>498</v>
      </c>
      <c r="J15" s="346" t="s">
        <v>160</v>
      </c>
      <c r="K15" s="346" t="s">
        <v>254</v>
      </c>
      <c r="L15" s="324"/>
      <c r="M15" s="324"/>
      <c r="N15" s="324">
        <v>1.98</v>
      </c>
      <c r="O15" s="324"/>
      <c r="P15" s="324">
        <f t="shared" ref="P15:P16" si="8">L15+M15</f>
        <v>0</v>
      </c>
      <c r="Q15" s="325"/>
      <c r="R15" s="325"/>
      <c r="S15" s="325"/>
      <c r="T15" s="325"/>
      <c r="U15" s="494"/>
      <c r="V15" s="71"/>
      <c r="W15" s="327" t="s">
        <v>404</v>
      </c>
      <c r="X15" s="71"/>
      <c r="Y15" s="327" t="s">
        <v>9</v>
      </c>
      <c r="Z15" s="328"/>
      <c r="AA15" s="71"/>
      <c r="AB15" s="71"/>
      <c r="AC15" s="71"/>
      <c r="AD15" s="71"/>
      <c r="AE15" s="326"/>
      <c r="AF15" s="71"/>
      <c r="AG15" s="71"/>
      <c r="AH15" s="71"/>
      <c r="AI15" s="71"/>
      <c r="AJ15" s="264"/>
      <c r="AK15" s="264"/>
      <c r="AL15" s="264"/>
      <c r="AM15" s="71"/>
      <c r="AN15" s="71"/>
      <c r="AO15" s="71"/>
      <c r="AP15" s="327" t="s">
        <v>404</v>
      </c>
      <c r="AQ15" s="71"/>
      <c r="AR15" s="327" t="s">
        <v>9</v>
      </c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326"/>
      <c r="BI15" s="71"/>
      <c r="BJ15" s="71"/>
    </row>
    <row r="16" spans="1:62" s="5" customFormat="1" ht="12" thickBot="1">
      <c r="A16" s="529">
        <f>'1-συμβολαια'!A16</f>
        <v>0</v>
      </c>
      <c r="B16" s="530" t="str">
        <f>'1-συμβολαια'!C16</f>
        <v>ΧΡΗΣΙΚΤΗΣΙΑ αγροτεμαχίου ;;;??? = 1993 ΑΝΑΔΑΣΜΟΣ</v>
      </c>
      <c r="C16" s="491" t="str">
        <f>'4-πολλυπρ'!D16</f>
        <v>???</v>
      </c>
      <c r="D16" s="491" t="str">
        <f>'4-πολλυπρ'!J16</f>
        <v>???</v>
      </c>
      <c r="E16" s="491"/>
      <c r="F16" s="389"/>
      <c r="G16" s="389"/>
      <c r="H16" s="389">
        <f t="shared" si="7"/>
        <v>0</v>
      </c>
      <c r="I16" s="468" t="s">
        <v>498</v>
      </c>
      <c r="J16" s="472" t="s">
        <v>160</v>
      </c>
      <c r="K16" s="472" t="s">
        <v>254</v>
      </c>
      <c r="L16" s="389"/>
      <c r="M16" s="389"/>
      <c r="N16" s="389"/>
      <c r="O16" s="389"/>
      <c r="P16" s="389">
        <f t="shared" si="8"/>
        <v>0</v>
      </c>
      <c r="Q16" s="491"/>
      <c r="R16" s="491"/>
      <c r="S16" s="491"/>
      <c r="T16" s="491"/>
      <c r="U16" s="495"/>
      <c r="V16" s="71"/>
      <c r="W16" s="327" t="s">
        <v>404</v>
      </c>
      <c r="X16" s="71"/>
      <c r="Y16" s="327" t="s">
        <v>9</v>
      </c>
      <c r="Z16" s="328"/>
      <c r="AA16" s="71"/>
      <c r="AB16" s="71"/>
      <c r="AC16" s="71"/>
      <c r="AD16" s="71"/>
      <c r="AE16" s="326"/>
      <c r="AF16" s="71"/>
      <c r="AG16" s="71"/>
      <c r="AH16" s="71"/>
      <c r="AI16" s="71"/>
      <c r="AJ16" s="264"/>
      <c r="AK16" s="264"/>
      <c r="AL16" s="264"/>
      <c r="AM16" s="71"/>
      <c r="AN16" s="71"/>
      <c r="AO16" s="71"/>
      <c r="AP16" s="327" t="s">
        <v>404</v>
      </c>
      <c r="AQ16" s="71"/>
      <c r="AR16" s="327" t="s">
        <v>9</v>
      </c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326"/>
      <c r="BI16" s="71"/>
      <c r="BJ16" s="71"/>
    </row>
    <row r="17" spans="1:62">
      <c r="A17" s="700" t="s">
        <v>35</v>
      </c>
      <c r="B17" s="701"/>
      <c r="C17" s="701"/>
      <c r="D17" s="702"/>
      <c r="E17" s="545">
        <f>SUM(E3:E16)</f>
        <v>8</v>
      </c>
      <c r="F17" s="545">
        <f>SUM(F3:F16)</f>
        <v>25.84</v>
      </c>
      <c r="G17" s="545">
        <f>SUM(G3:G16)</f>
        <v>16.149999999999999</v>
      </c>
      <c r="H17" s="545">
        <f>SUM(H3:H16)</f>
        <v>41.99</v>
      </c>
      <c r="I17" s="545"/>
      <c r="J17" s="545"/>
      <c r="K17" s="545"/>
      <c r="L17" s="545">
        <f t="shared" ref="L17:S17" si="9">SUM(L3:L16)</f>
        <v>5.87</v>
      </c>
      <c r="M17" s="545">
        <f t="shared" si="9"/>
        <v>5.87</v>
      </c>
      <c r="N17" s="545">
        <f t="shared" si="9"/>
        <v>9.9</v>
      </c>
      <c r="O17" s="545">
        <f t="shared" si="9"/>
        <v>0</v>
      </c>
      <c r="P17" s="545">
        <f t="shared" si="9"/>
        <v>11.74</v>
      </c>
      <c r="Q17" s="545">
        <f t="shared" si="9"/>
        <v>0</v>
      </c>
      <c r="R17" s="545">
        <f t="shared" si="9"/>
        <v>0</v>
      </c>
      <c r="S17" s="545">
        <f t="shared" si="9"/>
        <v>0</v>
      </c>
      <c r="T17" s="545"/>
      <c r="U17" s="546"/>
      <c r="V17" s="66">
        <f>SUM(V3:V16)</f>
        <v>0</v>
      </c>
      <c r="W17" s="66"/>
      <c r="X17" s="66">
        <f>SUM(X3:X16)</f>
        <v>0</v>
      </c>
      <c r="Y17" s="66"/>
      <c r="Z17" s="66">
        <f>SUM(Z3:Z16)</f>
        <v>0</v>
      </c>
      <c r="AA17" s="66">
        <f>SUM(AA3:AA16)</f>
        <v>0</v>
      </c>
      <c r="AB17" s="66">
        <f>SUM(AB3:AB16)</f>
        <v>0</v>
      </c>
      <c r="AC17" s="66">
        <f>SUM(AC3:AC16)</f>
        <v>0</v>
      </c>
      <c r="AD17" s="66">
        <f>SUM(AD3:AD16)</f>
        <v>0</v>
      </c>
      <c r="AE17" s="124"/>
      <c r="AF17" s="66"/>
      <c r="AG17" s="66"/>
      <c r="AH17" s="66"/>
      <c r="AI17" s="66"/>
      <c r="AJ17" s="69">
        <f>SUM(AJ3:AJ16)</f>
        <v>0</v>
      </c>
      <c r="AK17" s="69">
        <f>SUM(AK3:AK16)</f>
        <v>0</v>
      </c>
      <c r="AL17" s="69"/>
      <c r="AM17" s="66">
        <f>SUM(AM3:AM16)</f>
        <v>0</v>
      </c>
      <c r="AN17" s="66">
        <f>SUM(AN3:AN16)</f>
        <v>0</v>
      </c>
      <c r="AO17" s="66">
        <f>SUM(AO3:AO16)</f>
        <v>0</v>
      </c>
      <c r="AP17" s="66"/>
      <c r="AQ17" s="66">
        <f t="shared" ref="AQ17:BJ17" si="10">SUM(AQ3:AQ16)</f>
        <v>0</v>
      </c>
      <c r="AR17" s="66">
        <f t="shared" si="10"/>
        <v>0</v>
      </c>
      <c r="AS17" s="66">
        <f t="shared" si="10"/>
        <v>0</v>
      </c>
      <c r="AT17" s="66">
        <f t="shared" si="10"/>
        <v>0</v>
      </c>
      <c r="AU17" s="66">
        <f t="shared" si="10"/>
        <v>0</v>
      </c>
      <c r="AV17" s="66">
        <f t="shared" si="10"/>
        <v>0</v>
      </c>
      <c r="AW17" s="66">
        <f t="shared" si="10"/>
        <v>0</v>
      </c>
      <c r="AX17" s="66">
        <f t="shared" si="10"/>
        <v>0</v>
      </c>
      <c r="AY17" s="66">
        <f t="shared" si="10"/>
        <v>0</v>
      </c>
      <c r="AZ17" s="66">
        <f t="shared" si="10"/>
        <v>0</v>
      </c>
      <c r="BA17" s="66">
        <f t="shared" si="10"/>
        <v>0</v>
      </c>
      <c r="BB17" s="66">
        <f t="shared" si="10"/>
        <v>0</v>
      </c>
      <c r="BC17" s="66">
        <f t="shared" si="10"/>
        <v>0</v>
      </c>
      <c r="BD17" s="66">
        <f t="shared" si="10"/>
        <v>0</v>
      </c>
      <c r="BE17" s="66">
        <f t="shared" si="10"/>
        <v>0</v>
      </c>
      <c r="BF17" s="66">
        <f t="shared" si="10"/>
        <v>0</v>
      </c>
      <c r="BG17" s="66">
        <f t="shared" si="10"/>
        <v>0</v>
      </c>
      <c r="BH17" s="66">
        <f t="shared" si="10"/>
        <v>0</v>
      </c>
      <c r="BI17" s="66">
        <f t="shared" si="10"/>
        <v>0</v>
      </c>
      <c r="BJ17" s="66">
        <f t="shared" si="10"/>
        <v>0</v>
      </c>
    </row>
    <row r="18" spans="1:62">
      <c r="L18" s="126" t="s">
        <v>486</v>
      </c>
    </row>
    <row r="19" spans="1:62">
      <c r="G19" s="126"/>
      <c r="H19" s="302" t="s">
        <v>98</v>
      </c>
      <c r="I19" s="126"/>
      <c r="J19" s="126"/>
      <c r="K19" s="126"/>
      <c r="L19" s="126"/>
      <c r="M19" s="126" t="s">
        <v>486</v>
      </c>
      <c r="N19" s="108"/>
      <c r="O19" s="108"/>
      <c r="T19" s="169" t="s">
        <v>162</v>
      </c>
      <c r="AA19" s="2"/>
      <c r="AC19" s="108" t="s">
        <v>99</v>
      </c>
      <c r="AJ19" s="210" t="s">
        <v>100</v>
      </c>
    </row>
    <row r="20" spans="1:62">
      <c r="F20" s="3"/>
      <c r="G20" s="3"/>
      <c r="H20" s="3"/>
      <c r="I20" s="145" t="s">
        <v>156</v>
      </c>
      <c r="J20" s="110"/>
      <c r="K20" s="110"/>
      <c r="M20" s="126"/>
      <c r="N20" s="3"/>
      <c r="O20" s="3"/>
      <c r="P20" s="3"/>
      <c r="Q20" s="145" t="s">
        <v>163</v>
      </c>
      <c r="T20" s="8"/>
    </row>
    <row r="21" spans="1:62">
      <c r="E21" s="109"/>
      <c r="F21" s="3"/>
      <c r="G21" s="3"/>
      <c r="H21" s="3"/>
      <c r="I21" s="110" t="s">
        <v>157</v>
      </c>
      <c r="J21" s="110"/>
      <c r="K21" s="110"/>
      <c r="M21" s="3"/>
      <c r="N21" s="3"/>
      <c r="O21" s="3"/>
      <c r="P21" s="3"/>
      <c r="R21" s="110" t="s">
        <v>164</v>
      </c>
      <c r="T21" s="8"/>
    </row>
    <row r="22" spans="1:62">
      <c r="I22" s="110"/>
      <c r="J22" s="145" t="s">
        <v>158</v>
      </c>
      <c r="K22" s="110"/>
      <c r="N22" s="141" t="s">
        <v>485</v>
      </c>
      <c r="O22" s="4"/>
      <c r="T22" s="8"/>
    </row>
    <row r="23" spans="1:62">
      <c r="J23" s="110" t="s">
        <v>159</v>
      </c>
      <c r="K23" s="110"/>
      <c r="T23" s="8"/>
    </row>
    <row r="24" spans="1:62">
      <c r="K24" s="145" t="s">
        <v>261</v>
      </c>
      <c r="T24" s="8"/>
    </row>
    <row r="25" spans="1:62">
      <c r="K25" s="110" t="s">
        <v>262</v>
      </c>
      <c r="T25" s="8"/>
    </row>
    <row r="26" spans="1:62">
      <c r="K26" s="110"/>
      <c r="T26" s="8"/>
    </row>
    <row r="27" spans="1:62">
      <c r="B27" s="475" t="s">
        <v>569</v>
      </c>
      <c r="C27" s="366" t="s">
        <v>563</v>
      </c>
    </row>
    <row r="28" spans="1:62">
      <c r="B28" s="476" t="s">
        <v>570</v>
      </c>
      <c r="C28" s="366"/>
    </row>
    <row r="29" spans="1:62">
      <c r="B29" s="476" t="s">
        <v>571</v>
      </c>
      <c r="C29" s="410"/>
    </row>
    <row r="30" spans="1:62">
      <c r="B30" s="476" t="s">
        <v>572</v>
      </c>
      <c r="C30" s="7"/>
    </row>
    <row r="31" spans="1:62">
      <c r="B31" s="476" t="s">
        <v>573</v>
      </c>
      <c r="C31" s="7"/>
    </row>
    <row r="34" spans="2:3">
      <c r="B34" s="475" t="s">
        <v>574</v>
      </c>
      <c r="C34" s="366" t="s">
        <v>564</v>
      </c>
    </row>
    <row r="35" spans="2:3">
      <c r="B35" s="476" t="s">
        <v>575</v>
      </c>
      <c r="C35" s="366"/>
    </row>
  </sheetData>
  <mergeCells count="15">
    <mergeCell ref="AN1:AW1"/>
    <mergeCell ref="AX1:BE1"/>
    <mergeCell ref="BF1:BJ1"/>
    <mergeCell ref="U1:AD1"/>
    <mergeCell ref="BI2:BJ2"/>
    <mergeCell ref="AV2:AW2"/>
    <mergeCell ref="A17:D17"/>
    <mergeCell ref="A1:D1"/>
    <mergeCell ref="AE1:AM1"/>
    <mergeCell ref="E1:R1"/>
    <mergeCell ref="S1:S2"/>
    <mergeCell ref="AC2:AD2"/>
    <mergeCell ref="AL2:AM2"/>
    <mergeCell ref="I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B25" sqref="B25:C33"/>
    </sheetView>
  </sheetViews>
  <sheetFormatPr defaultRowHeight="11.25"/>
  <cols>
    <col min="1" max="1" width="10.5703125" style="7" bestFit="1" customWidth="1"/>
    <col min="2" max="2" width="58.7109375" style="86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62.7109375" style="79" customWidth="1"/>
    <col min="24" max="24" width="7.42578125" style="79" customWidth="1"/>
    <col min="25" max="25" width="11.42578125" style="79" bestFit="1" customWidth="1"/>
    <col min="26" max="26" width="13" style="79" customWidth="1"/>
    <col min="27" max="16384" width="9.140625" style="3"/>
  </cols>
  <sheetData>
    <row r="1" spans="1:26" s="4" customFormat="1" ht="15.75" customHeight="1">
      <c r="A1" s="729" t="s">
        <v>31</v>
      </c>
      <c r="B1" s="730"/>
      <c r="C1" s="730"/>
      <c r="D1" s="731"/>
      <c r="E1" s="732" t="s">
        <v>167</v>
      </c>
      <c r="F1" s="733"/>
      <c r="G1" s="733"/>
      <c r="H1" s="733"/>
      <c r="I1" s="724" t="s">
        <v>161</v>
      </c>
      <c r="J1" s="724"/>
      <c r="K1" s="724"/>
      <c r="L1" s="724"/>
      <c r="M1" s="724"/>
      <c r="N1" s="724"/>
      <c r="O1" s="724"/>
      <c r="P1" s="724"/>
      <c r="Q1" s="724"/>
      <c r="R1" s="724"/>
      <c r="S1" s="724"/>
      <c r="T1" s="724"/>
      <c r="U1" s="724"/>
      <c r="V1" s="724"/>
      <c r="W1" s="725" t="s">
        <v>29</v>
      </c>
      <c r="X1" s="726"/>
      <c r="Y1" s="726"/>
      <c r="Z1" s="726"/>
    </row>
    <row r="2" spans="1:26" s="4" customFormat="1" ht="23.25" thickBot="1">
      <c r="A2" s="9" t="s">
        <v>19</v>
      </c>
      <c r="B2" s="138" t="s">
        <v>0</v>
      </c>
      <c r="C2" s="53" t="s">
        <v>11</v>
      </c>
      <c r="D2" s="139" t="s">
        <v>12</v>
      </c>
      <c r="E2" s="39" t="s">
        <v>487</v>
      </c>
      <c r="F2" s="734" t="s">
        <v>29</v>
      </c>
      <c r="G2" s="735"/>
      <c r="H2" s="736"/>
      <c r="I2" s="39" t="s">
        <v>87</v>
      </c>
      <c r="J2" s="53" t="s">
        <v>88</v>
      </c>
      <c r="K2" s="53" t="s">
        <v>90</v>
      </c>
      <c r="L2" s="39" t="s">
        <v>235</v>
      </c>
      <c r="M2" s="39" t="s">
        <v>236</v>
      </c>
      <c r="N2" s="53" t="s">
        <v>237</v>
      </c>
      <c r="O2" s="53" t="s">
        <v>545</v>
      </c>
      <c r="P2" s="53" t="s">
        <v>36</v>
      </c>
      <c r="Q2" s="53" t="s">
        <v>546</v>
      </c>
      <c r="R2" s="53"/>
      <c r="S2" s="53" t="s">
        <v>547</v>
      </c>
      <c r="T2" s="53" t="s">
        <v>548</v>
      </c>
      <c r="U2" s="39"/>
      <c r="V2" s="53" t="s">
        <v>47</v>
      </c>
      <c r="W2" s="727"/>
      <c r="X2" s="728"/>
      <c r="Y2" s="728"/>
      <c r="Z2" s="728"/>
    </row>
    <row r="3" spans="1:26" s="5" customFormat="1">
      <c r="A3" s="528" t="str">
        <f>'1-συμβολαια'!A3</f>
        <v>3ο</v>
      </c>
      <c r="B3" s="323" t="str">
        <f>'1-συμβολαια'!C3</f>
        <v>γονική αγροτεμάχιο ;;;??? Ποταμιά '';;;???'' 1.401,50μ2</v>
      </c>
      <c r="C3" s="259" t="str">
        <f>'4-πολλυπρ'!D3</f>
        <v>219-105 = πατήρ</v>
      </c>
      <c r="D3" s="259">
        <f>'4-πολλυπρ'!I3</f>
        <v>1</v>
      </c>
      <c r="E3" s="324">
        <v>6.46</v>
      </c>
      <c r="F3" s="346" t="s">
        <v>543</v>
      </c>
      <c r="G3" s="346" t="s">
        <v>544</v>
      </c>
      <c r="H3" s="324"/>
      <c r="I3" s="324">
        <v>5.87</v>
      </c>
      <c r="J3" s="324">
        <v>5.87</v>
      </c>
      <c r="K3" s="324">
        <v>1.98</v>
      </c>
      <c r="L3" s="324"/>
      <c r="M3" s="324"/>
      <c r="N3" s="324">
        <v>16.149999999999999</v>
      </c>
      <c r="O3" s="324"/>
      <c r="P3" s="324"/>
      <c r="Q3" s="324"/>
      <c r="R3" s="324"/>
      <c r="S3" s="324">
        <f>4*1.47</f>
        <v>5.88</v>
      </c>
      <c r="T3" s="324">
        <f>14*3.23</f>
        <v>45.22</v>
      </c>
      <c r="U3" s="324"/>
      <c r="V3" s="324">
        <f>SUM(I3:U3)-K3</f>
        <v>78.989999999999995</v>
      </c>
      <c r="W3" s="330"/>
      <c r="X3" s="330"/>
      <c r="Y3" s="547"/>
      <c r="Z3" s="262"/>
    </row>
    <row r="4" spans="1:26" s="5" customFormat="1" ht="12" thickBot="1">
      <c r="A4" s="529">
        <f>'1-συμβολαια'!A4</f>
        <v>0</v>
      </c>
      <c r="B4" s="530" t="str">
        <f>'1-συμβολαια'!C4</f>
        <v>χργησικτησία αγροτεμαχίου = 1993 ΑΝΑΔΑΣΜΟΣ</v>
      </c>
      <c r="C4" s="491" t="str">
        <f>'4-πολλυπρ'!D4</f>
        <v>???</v>
      </c>
      <c r="D4" s="491">
        <f>'4-πολλυπρ'!I4</f>
        <v>0</v>
      </c>
      <c r="E4" s="389"/>
      <c r="F4" s="472"/>
      <c r="G4" s="472"/>
      <c r="H4" s="389"/>
      <c r="I4" s="389"/>
      <c r="J4" s="389"/>
      <c r="K4" s="389">
        <v>1.98</v>
      </c>
      <c r="L4" s="389"/>
      <c r="M4" s="389"/>
      <c r="N4" s="389">
        <v>16.149999999999999</v>
      </c>
      <c r="O4" s="389"/>
      <c r="P4" s="389"/>
      <c r="Q4" s="389"/>
      <c r="R4" s="389"/>
      <c r="S4" s="389">
        <f t="shared" ref="S4:S16" si="0">4*1.47</f>
        <v>5.88</v>
      </c>
      <c r="T4" s="389">
        <f t="shared" ref="T4:T16" si="1">14*3.23</f>
        <v>45.22</v>
      </c>
      <c r="U4" s="389"/>
      <c r="V4" s="389">
        <f t="shared" ref="V4:V16" si="2">SUM(I4:U4)-K4</f>
        <v>67.249999999999986</v>
      </c>
      <c r="W4" s="330"/>
      <c r="X4" s="330"/>
      <c r="Y4" s="547"/>
      <c r="Z4" s="262"/>
    </row>
    <row r="5" spans="1:26" s="5" customFormat="1">
      <c r="A5" s="532" t="str">
        <f>'1-συμβολαια'!A5</f>
        <v>4ο</v>
      </c>
      <c r="B5" s="323" t="str">
        <f>'1-συμβολαια'!C5</f>
        <v xml:space="preserve">γονική </v>
      </c>
      <c r="C5" s="325" t="str">
        <f>'4-πολλυπρ'!D5</f>
        <v>219-105 = πατήρ</v>
      </c>
      <c r="D5" s="325">
        <f>'4-πολλυπρ'!I5</f>
        <v>1</v>
      </c>
      <c r="E5" s="324"/>
      <c r="F5" s="346" t="s">
        <v>543</v>
      </c>
      <c r="G5" s="346" t="s">
        <v>544</v>
      </c>
      <c r="H5" s="324"/>
      <c r="I5" s="324"/>
      <c r="J5" s="324"/>
      <c r="K5" s="324">
        <v>1.98</v>
      </c>
      <c r="L5" s="324"/>
      <c r="M5" s="324"/>
      <c r="N5" s="324">
        <v>16.149999999999999</v>
      </c>
      <c r="O5" s="324"/>
      <c r="P5" s="324"/>
      <c r="Q5" s="324"/>
      <c r="R5" s="324"/>
      <c r="S5" s="324">
        <f t="shared" si="0"/>
        <v>5.88</v>
      </c>
      <c r="T5" s="324">
        <f t="shared" si="1"/>
        <v>45.22</v>
      </c>
      <c r="U5" s="324"/>
      <c r="V5" s="324">
        <f t="shared" si="2"/>
        <v>67.249999999999986</v>
      </c>
      <c r="W5" s="330"/>
      <c r="X5" s="330"/>
      <c r="Y5" s="547"/>
      <c r="Z5" s="262"/>
    </row>
    <row r="6" spans="1:26" s="5" customFormat="1">
      <c r="A6" s="533">
        <f>'1-συμβολαια'!A6</f>
        <v>0</v>
      </c>
      <c r="B6" s="323" t="str">
        <f>'1-συμβολαια'!C6</f>
        <v>ΧΡΗΣΙΚΤΗΣΙΑ αγροτεμαχίου ;;;??? = 1993 ΑΝΑΔΑΣΜΟΣ</v>
      </c>
      <c r="C6" s="259" t="str">
        <f>'4-πολλυπρ'!D6</f>
        <v>???</v>
      </c>
      <c r="D6" s="259">
        <f>'4-πολλυπρ'!I6</f>
        <v>0</v>
      </c>
      <c r="E6" s="324"/>
      <c r="F6" s="346"/>
      <c r="G6" s="346"/>
      <c r="H6" s="324"/>
      <c r="I6" s="324"/>
      <c r="J6" s="324"/>
      <c r="K6" s="324">
        <v>1.98</v>
      </c>
      <c r="L6" s="324"/>
      <c r="M6" s="324"/>
      <c r="N6" s="324">
        <v>16.149999999999999</v>
      </c>
      <c r="O6" s="324"/>
      <c r="P6" s="324"/>
      <c r="Q6" s="324"/>
      <c r="R6" s="324"/>
      <c r="S6" s="324">
        <f t="shared" si="0"/>
        <v>5.88</v>
      </c>
      <c r="T6" s="324">
        <f t="shared" si="1"/>
        <v>45.22</v>
      </c>
      <c r="U6" s="324"/>
      <c r="V6" s="324">
        <f t="shared" si="2"/>
        <v>67.249999999999986</v>
      </c>
      <c r="W6" s="330"/>
      <c r="X6" s="330"/>
      <c r="Y6" s="547"/>
      <c r="Z6" s="262"/>
    </row>
    <row r="7" spans="1:26" s="5" customFormat="1">
      <c r="A7" s="533">
        <f>'1-συμβολαια'!A7</f>
        <v>0</v>
      </c>
      <c r="B7" s="323" t="str">
        <f>'1-συμβολαια'!C7</f>
        <v>ΧΡΗΣΙΚΤΗΣΙΑ αγροτεμαχίου ;;;??? = 1993 ΑΝΑΔΑΣΜΟΣ</v>
      </c>
      <c r="C7" s="259" t="str">
        <f>'4-πολλυπρ'!D7</f>
        <v>???</v>
      </c>
      <c r="D7" s="259">
        <f>'4-πολλυπρ'!I7</f>
        <v>0</v>
      </c>
      <c r="E7" s="324"/>
      <c r="F7" s="346"/>
      <c r="G7" s="346"/>
      <c r="H7" s="324"/>
      <c r="I7" s="324"/>
      <c r="J7" s="324"/>
      <c r="K7" s="324">
        <v>1.98</v>
      </c>
      <c r="L7" s="324"/>
      <c r="M7" s="324"/>
      <c r="N7" s="324">
        <v>16.149999999999999</v>
      </c>
      <c r="O7" s="324"/>
      <c r="P7" s="324"/>
      <c r="Q7" s="324"/>
      <c r="R7" s="324"/>
      <c r="S7" s="324">
        <f t="shared" si="0"/>
        <v>5.88</v>
      </c>
      <c r="T7" s="324">
        <f t="shared" si="1"/>
        <v>45.22</v>
      </c>
      <c r="U7" s="324"/>
      <c r="V7" s="324">
        <f t="shared" si="2"/>
        <v>67.249999999999986</v>
      </c>
      <c r="W7" s="330"/>
      <c r="X7" s="330"/>
      <c r="Y7" s="547"/>
      <c r="Z7" s="262"/>
    </row>
    <row r="8" spans="1:26" s="5" customFormat="1">
      <c r="A8" s="533">
        <f>'1-συμβολαια'!A8</f>
        <v>0</v>
      </c>
      <c r="B8" s="323" t="str">
        <f>'1-συμβολαια'!C8</f>
        <v>ΧΡΗΣΙΚΤΗΣΙΑ αγροτεμαχίου ;;;??? = 1993 ΑΝΑΔΑΣΜΟΣ</v>
      </c>
      <c r="C8" s="259" t="str">
        <f>'4-πολλυπρ'!D8</f>
        <v>???</v>
      </c>
      <c r="D8" s="259">
        <f>'4-πολλυπρ'!I8</f>
        <v>0</v>
      </c>
      <c r="E8" s="324"/>
      <c r="F8" s="346"/>
      <c r="G8" s="346"/>
      <c r="H8" s="324"/>
      <c r="I8" s="324"/>
      <c r="J8" s="324"/>
      <c r="K8" s="324">
        <v>1.98</v>
      </c>
      <c r="L8" s="324"/>
      <c r="M8" s="324"/>
      <c r="N8" s="324">
        <v>16.149999999999999</v>
      </c>
      <c r="O8" s="324"/>
      <c r="P8" s="324"/>
      <c r="Q8" s="324"/>
      <c r="R8" s="324"/>
      <c r="S8" s="324">
        <f t="shared" si="0"/>
        <v>5.88</v>
      </c>
      <c r="T8" s="324">
        <f t="shared" si="1"/>
        <v>45.22</v>
      </c>
      <c r="U8" s="324"/>
      <c r="V8" s="324">
        <f t="shared" si="2"/>
        <v>67.249999999999986</v>
      </c>
      <c r="W8" s="330"/>
      <c r="X8" s="330"/>
      <c r="Y8" s="547"/>
      <c r="Z8" s="262"/>
    </row>
    <row r="9" spans="1:26" s="5" customFormat="1" ht="12" thickBot="1">
      <c r="A9" s="535">
        <f>'1-συμβολαια'!A9</f>
        <v>0</v>
      </c>
      <c r="B9" s="530" t="str">
        <f>'1-συμβολαια'!C9</f>
        <v>χρησικτησία κήπος = 19?? πατρός ΔΩΡΕΑ άτυπη</v>
      </c>
      <c r="C9" s="491" t="str">
        <f>'4-πολλυπρ'!D9</f>
        <v>219-105 = παππούς</v>
      </c>
      <c r="D9" s="491">
        <f>'4-πολλυπρ'!I9</f>
        <v>0</v>
      </c>
      <c r="E9" s="389"/>
      <c r="F9" s="472"/>
      <c r="G9" s="472"/>
      <c r="H9" s="389"/>
      <c r="I9" s="389"/>
      <c r="J9" s="389"/>
      <c r="K9" s="389">
        <v>1.98</v>
      </c>
      <c r="L9" s="389"/>
      <c r="M9" s="389"/>
      <c r="N9" s="389">
        <v>16.149999999999999</v>
      </c>
      <c r="O9" s="389"/>
      <c r="P9" s="389"/>
      <c r="Q9" s="389"/>
      <c r="R9" s="389"/>
      <c r="S9" s="389">
        <f t="shared" si="0"/>
        <v>5.88</v>
      </c>
      <c r="T9" s="389">
        <f t="shared" si="1"/>
        <v>45.22</v>
      </c>
      <c r="U9" s="389"/>
      <c r="V9" s="389">
        <f t="shared" si="2"/>
        <v>67.249999999999986</v>
      </c>
      <c r="W9" s="330"/>
      <c r="X9" s="330"/>
      <c r="Y9" s="547"/>
      <c r="Z9" s="262"/>
    </row>
    <row r="10" spans="1:26" s="5" customFormat="1">
      <c r="A10" s="534" t="str">
        <f>'1-συμβολαια'!A10</f>
        <v>5ο</v>
      </c>
      <c r="B10" s="323" t="str">
        <f>'1-συμβολαια'!C10</f>
        <v>γονική</v>
      </c>
      <c r="C10" s="325" t="str">
        <f>'4-πολλυπρ'!D10</f>
        <v>219-105 = μήτηρ</v>
      </c>
      <c r="D10" s="325">
        <f>'4-πολλυπρ'!I10</f>
        <v>0</v>
      </c>
      <c r="E10" s="324"/>
      <c r="F10" s="346" t="s">
        <v>543</v>
      </c>
      <c r="G10" s="346" t="s">
        <v>544</v>
      </c>
      <c r="H10" s="324"/>
      <c r="I10" s="324"/>
      <c r="J10" s="324"/>
      <c r="K10" s="324">
        <v>1.98</v>
      </c>
      <c r="L10" s="324"/>
      <c r="M10" s="324"/>
      <c r="N10" s="324">
        <v>16.149999999999999</v>
      </c>
      <c r="O10" s="324"/>
      <c r="P10" s="324"/>
      <c r="Q10" s="324"/>
      <c r="R10" s="324"/>
      <c r="S10" s="324">
        <f t="shared" si="0"/>
        <v>5.88</v>
      </c>
      <c r="T10" s="324">
        <f t="shared" si="1"/>
        <v>45.22</v>
      </c>
      <c r="U10" s="324"/>
      <c r="V10" s="324">
        <f t="shared" si="2"/>
        <v>67.249999999999986</v>
      </c>
      <c r="W10" s="330"/>
      <c r="X10" s="330"/>
      <c r="Y10" s="547"/>
      <c r="Z10" s="262"/>
    </row>
    <row r="11" spans="1:26" s="5" customFormat="1">
      <c r="A11" s="528">
        <f>'1-συμβολαια'!A11</f>
        <v>0</v>
      </c>
      <c r="B11" s="323" t="str">
        <f>'1-συμβολαια'!C11</f>
        <v>ΧΡΗΣΙΚΤΗΣΙΑ αγροτεμαχίου ;;;??? = 1993 ΑΝΑΔΑΣΜΟΣ</v>
      </c>
      <c r="C11" s="259" t="str">
        <f>'4-πολλυπρ'!D11</f>
        <v>???</v>
      </c>
      <c r="D11" s="259">
        <f>'4-πολλυπρ'!I11</f>
        <v>0</v>
      </c>
      <c r="E11" s="324"/>
      <c r="F11" s="346"/>
      <c r="G11" s="346"/>
      <c r="H11" s="324"/>
      <c r="I11" s="324"/>
      <c r="J11" s="324"/>
      <c r="K11" s="324">
        <v>1.98</v>
      </c>
      <c r="L11" s="324"/>
      <c r="M11" s="324"/>
      <c r="N11" s="324">
        <v>16.149999999999999</v>
      </c>
      <c r="O11" s="324"/>
      <c r="P11" s="324"/>
      <c r="Q11" s="324"/>
      <c r="R11" s="324"/>
      <c r="S11" s="324">
        <f t="shared" si="0"/>
        <v>5.88</v>
      </c>
      <c r="T11" s="324">
        <f t="shared" si="1"/>
        <v>45.22</v>
      </c>
      <c r="U11" s="324"/>
      <c r="V11" s="324">
        <f t="shared" si="2"/>
        <v>67.249999999999986</v>
      </c>
      <c r="W11" s="330"/>
      <c r="X11" s="330"/>
      <c r="Y11" s="547"/>
      <c r="Z11" s="262"/>
    </row>
    <row r="12" spans="1:26" s="5" customFormat="1" ht="12" thickBot="1">
      <c r="A12" s="529">
        <f>'1-συμβολαια'!A12</f>
        <v>0</v>
      </c>
      <c r="B12" s="530" t="str">
        <f>'1-συμβολαια'!C12</f>
        <v>ΧΡΗΣΙΚΤΗΣΙΑ κήπου = 1956 πατρός ΔΩΡΕΑ άτυπη</v>
      </c>
      <c r="C12" s="491" t="str">
        <f>'4-πολλυπρ'!D12</f>
        <v>219-105 = παππούς</v>
      </c>
      <c r="D12" s="491">
        <f>'4-πολλυπρ'!I12</f>
        <v>0</v>
      </c>
      <c r="E12" s="389"/>
      <c r="F12" s="472"/>
      <c r="G12" s="472"/>
      <c r="H12" s="389"/>
      <c r="I12" s="389"/>
      <c r="J12" s="389"/>
      <c r="K12" s="389">
        <v>1.98</v>
      </c>
      <c r="L12" s="389"/>
      <c r="M12" s="389"/>
      <c r="N12" s="389">
        <v>16.149999999999999</v>
      </c>
      <c r="O12" s="389"/>
      <c r="P12" s="389"/>
      <c r="Q12" s="389"/>
      <c r="R12" s="389"/>
      <c r="S12" s="389">
        <f t="shared" si="0"/>
        <v>5.88</v>
      </c>
      <c r="T12" s="389">
        <f t="shared" si="1"/>
        <v>45.22</v>
      </c>
      <c r="U12" s="389"/>
      <c r="V12" s="389">
        <f t="shared" si="2"/>
        <v>67.249999999999986</v>
      </c>
      <c r="W12" s="330"/>
      <c r="X12" s="330"/>
      <c r="Y12" s="547"/>
      <c r="Z12" s="262"/>
    </row>
    <row r="13" spans="1:26" s="5" customFormat="1">
      <c r="A13" s="532" t="str">
        <f>'1-συμβολαια'!A13</f>
        <v>6ο</v>
      </c>
      <c r="B13" s="323" t="str">
        <f>'1-συμβολαια'!C13</f>
        <v>γονική {αγροτεμάχιο 177 Ποταμιά ''βαινάρ'' 1.495,60μ2</v>
      </c>
      <c r="C13" s="325" t="str">
        <f>'4-πολλυπρ'!D13</f>
        <v>219-105 = μήτηρ</v>
      </c>
      <c r="D13" s="325">
        <f>'4-πολλυπρ'!I13</f>
        <v>0</v>
      </c>
      <c r="E13" s="324"/>
      <c r="F13" s="346" t="s">
        <v>543</v>
      </c>
      <c r="G13" s="346" t="s">
        <v>544</v>
      </c>
      <c r="H13" s="324"/>
      <c r="I13" s="324"/>
      <c r="J13" s="324"/>
      <c r="K13" s="324">
        <v>1.98</v>
      </c>
      <c r="L13" s="324"/>
      <c r="M13" s="324"/>
      <c r="N13" s="324">
        <v>16.149999999999999</v>
      </c>
      <c r="O13" s="324"/>
      <c r="P13" s="324"/>
      <c r="Q13" s="324"/>
      <c r="R13" s="324"/>
      <c r="S13" s="324">
        <f t="shared" si="0"/>
        <v>5.88</v>
      </c>
      <c r="T13" s="324">
        <f t="shared" si="1"/>
        <v>45.22</v>
      </c>
      <c r="U13" s="324"/>
      <c r="V13" s="324">
        <f t="shared" si="2"/>
        <v>67.249999999999986</v>
      </c>
      <c r="W13" s="330"/>
      <c r="X13" s="330"/>
      <c r="Y13" s="547"/>
      <c r="Z13" s="262"/>
    </row>
    <row r="14" spans="1:26" s="5" customFormat="1" ht="12" thickBot="1">
      <c r="A14" s="535">
        <f>'1-συμβολαια'!A14</f>
        <v>0</v>
      </c>
      <c r="B14" s="530" t="str">
        <f>'1-συμβολαια'!C14</f>
        <v>ΧΡΗΣΙΚΤΗΣΙΑ αγροτεμαχίου ;;;??? = 1993 ΑΝΑΔΑΣΜΟΣ</v>
      </c>
      <c r="C14" s="491" t="str">
        <f>'4-πολλυπρ'!D14</f>
        <v>???</v>
      </c>
      <c r="D14" s="491">
        <f>'4-πολλυπρ'!I14</f>
        <v>0</v>
      </c>
      <c r="E14" s="389"/>
      <c r="F14" s="472"/>
      <c r="G14" s="472"/>
      <c r="H14" s="389"/>
      <c r="I14" s="389"/>
      <c r="J14" s="389"/>
      <c r="K14" s="389">
        <v>1.98</v>
      </c>
      <c r="L14" s="389"/>
      <c r="M14" s="389"/>
      <c r="N14" s="389">
        <v>16.149999999999999</v>
      </c>
      <c r="O14" s="389"/>
      <c r="P14" s="389"/>
      <c r="Q14" s="389"/>
      <c r="R14" s="389"/>
      <c r="S14" s="389">
        <f t="shared" si="0"/>
        <v>5.88</v>
      </c>
      <c r="T14" s="389">
        <f t="shared" si="1"/>
        <v>45.22</v>
      </c>
      <c r="U14" s="389"/>
      <c r="V14" s="389">
        <f t="shared" si="2"/>
        <v>67.249999999999986</v>
      </c>
      <c r="W14" s="330"/>
      <c r="X14" s="330"/>
      <c r="Y14" s="547"/>
      <c r="Z14" s="262"/>
    </row>
    <row r="15" spans="1:26" s="5" customFormat="1">
      <c r="A15" s="534" t="str">
        <f>'1-συμβολαια'!A15</f>
        <v>7ο</v>
      </c>
      <c r="B15" s="323" t="str">
        <f>'1-συμβολαια'!C15</f>
        <v>αγοραπωλησία {αγροτεμάχιο 177 Ποταμιά ''βαινάρ'' 41,40μ2} τίμημα = Δ.Ο.Υ. =</v>
      </c>
      <c r="C15" s="325" t="str">
        <f>'4-πολλυπρ'!D15</f>
        <v>???</v>
      </c>
      <c r="D15" s="325">
        <f>'4-πολλυπρ'!I15</f>
        <v>0</v>
      </c>
      <c r="E15" s="324"/>
      <c r="F15" s="346" t="s">
        <v>543</v>
      </c>
      <c r="G15" s="346" t="s">
        <v>544</v>
      </c>
      <c r="H15" s="324"/>
      <c r="I15" s="324"/>
      <c r="J15" s="324"/>
      <c r="K15" s="324">
        <v>1.98</v>
      </c>
      <c r="L15" s="324"/>
      <c r="M15" s="324"/>
      <c r="N15" s="324">
        <v>16.149999999999999</v>
      </c>
      <c r="O15" s="324"/>
      <c r="P15" s="324"/>
      <c r="Q15" s="324"/>
      <c r="R15" s="324"/>
      <c r="S15" s="324">
        <f t="shared" si="0"/>
        <v>5.88</v>
      </c>
      <c r="T15" s="324">
        <f t="shared" si="1"/>
        <v>45.22</v>
      </c>
      <c r="U15" s="324"/>
      <c r="V15" s="324">
        <f t="shared" si="2"/>
        <v>67.249999999999986</v>
      </c>
      <c r="W15" s="330"/>
      <c r="X15" s="330"/>
      <c r="Y15" s="547"/>
      <c r="Z15" s="262"/>
    </row>
    <row r="16" spans="1:26" s="5" customFormat="1" ht="12" thickBot="1">
      <c r="A16" s="529">
        <f>'1-συμβολαια'!A16</f>
        <v>0</v>
      </c>
      <c r="B16" s="530" t="str">
        <f>'1-συμβολαια'!C16</f>
        <v>ΧΡΗΣΙΚΤΗΣΙΑ αγροτεμαχίου ;;;??? = 1993 ΑΝΑΔΑΣΜΟΣ</v>
      </c>
      <c r="C16" s="491" t="str">
        <f>'4-πολλυπρ'!D16</f>
        <v>???</v>
      </c>
      <c r="D16" s="491">
        <f>'4-πολλυπρ'!I16</f>
        <v>0</v>
      </c>
      <c r="E16" s="389"/>
      <c r="F16" s="472"/>
      <c r="G16" s="472"/>
      <c r="H16" s="389"/>
      <c r="I16" s="389"/>
      <c r="J16" s="389"/>
      <c r="K16" s="389">
        <v>1.98</v>
      </c>
      <c r="L16" s="389"/>
      <c r="M16" s="389"/>
      <c r="N16" s="389">
        <v>16.149999999999999</v>
      </c>
      <c r="O16" s="389"/>
      <c r="P16" s="389"/>
      <c r="Q16" s="389"/>
      <c r="R16" s="389"/>
      <c r="S16" s="389">
        <f t="shared" si="0"/>
        <v>5.88</v>
      </c>
      <c r="T16" s="389">
        <f t="shared" si="1"/>
        <v>45.22</v>
      </c>
      <c r="U16" s="389"/>
      <c r="V16" s="389">
        <f t="shared" si="2"/>
        <v>67.249999999999986</v>
      </c>
      <c r="W16" s="330"/>
      <c r="X16" s="330"/>
      <c r="Y16" s="547"/>
      <c r="Z16" s="262"/>
    </row>
    <row r="17" spans="1:26">
      <c r="A17" s="700" t="s">
        <v>35</v>
      </c>
      <c r="B17" s="701"/>
      <c r="C17" s="701"/>
      <c r="D17" s="702"/>
      <c r="E17" s="545">
        <f>SUM(E3:E16)</f>
        <v>6.46</v>
      </c>
      <c r="F17" s="545"/>
      <c r="G17" s="545"/>
      <c r="H17" s="545"/>
      <c r="I17" s="545">
        <f t="shared" ref="I17:W17" si="3">SUM(I3:I16)</f>
        <v>5.87</v>
      </c>
      <c r="J17" s="545">
        <f t="shared" si="3"/>
        <v>5.87</v>
      </c>
      <c r="K17" s="545">
        <f t="shared" si="3"/>
        <v>27.720000000000002</v>
      </c>
      <c r="L17" s="545">
        <f t="shared" si="3"/>
        <v>0</v>
      </c>
      <c r="M17" s="545">
        <f t="shared" si="3"/>
        <v>0</v>
      </c>
      <c r="N17" s="545">
        <f t="shared" si="3"/>
        <v>226.10000000000005</v>
      </c>
      <c r="O17" s="545">
        <f t="shared" si="3"/>
        <v>0</v>
      </c>
      <c r="P17" s="545">
        <f t="shared" si="3"/>
        <v>0</v>
      </c>
      <c r="Q17" s="545">
        <f t="shared" si="3"/>
        <v>0</v>
      </c>
      <c r="R17" s="545">
        <f t="shared" si="3"/>
        <v>0</v>
      </c>
      <c r="S17" s="545">
        <f t="shared" si="3"/>
        <v>82.32</v>
      </c>
      <c r="T17" s="545">
        <f t="shared" si="3"/>
        <v>633.08000000000015</v>
      </c>
      <c r="U17" s="545">
        <f t="shared" si="3"/>
        <v>0</v>
      </c>
      <c r="V17" s="545">
        <f t="shared" si="3"/>
        <v>953.2399999999999</v>
      </c>
      <c r="W17" s="80">
        <f t="shared" si="3"/>
        <v>0</v>
      </c>
      <c r="X17" s="129"/>
      <c r="Y17" s="3"/>
      <c r="Z17" s="3"/>
    </row>
    <row r="19" spans="1:26" ht="15.75" customHeight="1">
      <c r="I19" s="126" t="s">
        <v>486</v>
      </c>
      <c r="L19" s="123" t="s">
        <v>488</v>
      </c>
      <c r="X19" s="140"/>
      <c r="Y19" s="84"/>
      <c r="Z19" s="140"/>
    </row>
    <row r="20" spans="1:26">
      <c r="F20" s="145" t="s">
        <v>165</v>
      </c>
      <c r="G20" s="110"/>
      <c r="H20" s="79"/>
      <c r="L20" s="160" t="s">
        <v>205</v>
      </c>
      <c r="X20" s="2"/>
    </row>
    <row r="21" spans="1:26">
      <c r="F21" s="79"/>
      <c r="G21" s="110" t="s">
        <v>166</v>
      </c>
      <c r="M21" s="159" t="s">
        <v>206</v>
      </c>
      <c r="W21" s="2"/>
      <c r="X21" s="2"/>
    </row>
    <row r="22" spans="1:26" ht="12.75">
      <c r="N22" s="548" t="s">
        <v>207</v>
      </c>
      <c r="O22" s="549"/>
      <c r="P22" s="549"/>
      <c r="Q22" s="549"/>
      <c r="R22" s="549"/>
      <c r="S22" s="549"/>
      <c r="T22" s="549"/>
      <c r="W22" s="2"/>
      <c r="X22" s="2"/>
    </row>
    <row r="23" spans="1:26" ht="12.75">
      <c r="N23" s="549"/>
      <c r="O23" s="550" t="s">
        <v>549</v>
      </c>
      <c r="P23" s="549"/>
      <c r="Q23" s="549"/>
      <c r="R23" s="549"/>
      <c r="S23" s="549"/>
      <c r="T23" s="549"/>
      <c r="W23" s="2"/>
      <c r="X23" s="2"/>
    </row>
    <row r="24" spans="1:26" ht="12.75">
      <c r="N24" s="549"/>
      <c r="O24" s="549"/>
      <c r="P24" s="550" t="s">
        <v>550</v>
      </c>
      <c r="Q24" s="549"/>
      <c r="R24" s="549"/>
      <c r="S24" s="549"/>
      <c r="T24" s="549"/>
    </row>
    <row r="25" spans="1:26" ht="12.75">
      <c r="B25" s="475" t="s">
        <v>569</v>
      </c>
      <c r="C25" s="366" t="s">
        <v>563</v>
      </c>
      <c r="N25" s="549"/>
      <c r="O25" s="549"/>
      <c r="P25" s="549"/>
      <c r="Q25" s="550" t="s">
        <v>551</v>
      </c>
      <c r="R25" s="549"/>
      <c r="S25" s="549"/>
      <c r="T25" s="549"/>
    </row>
    <row r="26" spans="1:26" ht="12.75">
      <c r="B26" s="476" t="s">
        <v>570</v>
      </c>
      <c r="C26" s="366"/>
      <c r="N26" s="549"/>
      <c r="O26" s="549"/>
      <c r="P26" s="549"/>
      <c r="Q26" s="549"/>
      <c r="R26" s="549"/>
      <c r="S26" s="549" t="s">
        <v>552</v>
      </c>
      <c r="T26" s="549"/>
    </row>
    <row r="27" spans="1:26" ht="12.75">
      <c r="B27" s="476" t="s">
        <v>571</v>
      </c>
      <c r="C27" s="410"/>
      <c r="N27" s="549"/>
      <c r="O27" s="549"/>
      <c r="P27" s="549"/>
      <c r="Q27" s="549"/>
      <c r="R27" s="549"/>
      <c r="S27" s="549"/>
      <c r="T27" s="549" t="s">
        <v>553</v>
      </c>
    </row>
    <row r="28" spans="1:26">
      <c r="B28" s="476" t="s">
        <v>572</v>
      </c>
      <c r="C28" s="7"/>
    </row>
    <row r="29" spans="1:26">
      <c r="B29" s="476" t="s">
        <v>573</v>
      </c>
      <c r="C29" s="7"/>
    </row>
    <row r="32" spans="1:26">
      <c r="B32" s="475" t="s">
        <v>574</v>
      </c>
      <c r="C32" s="366" t="s">
        <v>564</v>
      </c>
    </row>
    <row r="33" spans="2:3">
      <c r="B33" s="476" t="s">
        <v>575</v>
      </c>
      <c r="C33" s="366"/>
    </row>
  </sheetData>
  <mergeCells count="6">
    <mergeCell ref="I1:V1"/>
    <mergeCell ref="W1:Z2"/>
    <mergeCell ref="A1:D1"/>
    <mergeCell ref="A17:D1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workbookViewId="0">
      <pane ySplit="2" topLeftCell="A3" activePane="bottomLeft" state="frozen"/>
      <selection pane="bottomLeft" activeCell="V16" sqref="V16"/>
    </sheetView>
  </sheetViews>
  <sheetFormatPr defaultRowHeight="11.25"/>
  <cols>
    <col min="1" max="1" width="4.42578125" style="3" bestFit="1" customWidth="1"/>
    <col min="2" max="2" width="56.2851562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8.28515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748" t="s">
        <v>327</v>
      </c>
      <c r="B1" s="749"/>
      <c r="C1" s="749"/>
      <c r="D1" s="749"/>
      <c r="E1" s="749"/>
      <c r="F1" s="749"/>
      <c r="G1" s="749"/>
      <c r="H1" s="749"/>
      <c r="I1" s="749"/>
      <c r="J1" s="749"/>
      <c r="K1" s="749"/>
      <c r="L1" s="749"/>
      <c r="M1" s="749"/>
      <c r="N1" s="749"/>
      <c r="O1" s="749"/>
      <c r="P1" s="749"/>
      <c r="Q1" s="749"/>
      <c r="R1" s="749"/>
      <c r="S1" s="749"/>
      <c r="T1" s="749"/>
      <c r="U1" s="749"/>
      <c r="V1" s="749"/>
      <c r="W1" s="749"/>
      <c r="X1" s="749"/>
      <c r="Y1" s="749"/>
      <c r="Z1" s="749"/>
      <c r="AA1" s="749"/>
      <c r="AB1" s="749"/>
      <c r="AC1" s="749"/>
      <c r="AD1" s="749"/>
      <c r="AE1" s="750" t="s">
        <v>47</v>
      </c>
      <c r="AF1" s="752" t="s">
        <v>9</v>
      </c>
      <c r="AG1" s="754" t="s">
        <v>515</v>
      </c>
      <c r="AH1" s="737" t="s">
        <v>337</v>
      </c>
      <c r="AI1" s="739" t="s">
        <v>83</v>
      </c>
      <c r="AJ1" s="740"/>
      <c r="AK1" s="740"/>
      <c r="AL1" s="741"/>
    </row>
    <row r="2" spans="1:38" ht="12" thickBot="1">
      <c r="A2" s="184"/>
      <c r="B2" s="185" t="s">
        <v>336</v>
      </c>
      <c r="C2" s="185" t="s">
        <v>84</v>
      </c>
      <c r="D2" s="186" t="s">
        <v>328</v>
      </c>
      <c r="E2" s="163" t="s">
        <v>31</v>
      </c>
      <c r="F2" s="163" t="s">
        <v>329</v>
      </c>
      <c r="G2" s="163" t="s">
        <v>330</v>
      </c>
      <c r="H2" s="163" t="s">
        <v>331</v>
      </c>
      <c r="I2" s="163" t="s">
        <v>332</v>
      </c>
      <c r="J2" s="163" t="s">
        <v>333</v>
      </c>
      <c r="K2" s="711" t="s">
        <v>29</v>
      </c>
      <c r="L2" s="712"/>
      <c r="M2" s="173" t="s">
        <v>334</v>
      </c>
      <c r="N2" s="173" t="s">
        <v>31</v>
      </c>
      <c r="O2" s="173" t="s">
        <v>329</v>
      </c>
      <c r="P2" s="173" t="s">
        <v>330</v>
      </c>
      <c r="Q2" s="173" t="s">
        <v>331</v>
      </c>
      <c r="R2" s="173" t="s">
        <v>332</v>
      </c>
      <c r="S2" s="173" t="s">
        <v>333</v>
      </c>
      <c r="T2" s="713" t="s">
        <v>29</v>
      </c>
      <c r="U2" s="714"/>
      <c r="V2" s="163" t="s">
        <v>335</v>
      </c>
      <c r="W2" s="163" t="s">
        <v>31</v>
      </c>
      <c r="X2" s="163" t="s">
        <v>329</v>
      </c>
      <c r="Y2" s="163" t="s">
        <v>330</v>
      </c>
      <c r="Z2" s="163" t="s">
        <v>331</v>
      </c>
      <c r="AA2" s="163" t="s">
        <v>332</v>
      </c>
      <c r="AB2" s="163" t="s">
        <v>333</v>
      </c>
      <c r="AC2" s="711" t="s">
        <v>29</v>
      </c>
      <c r="AD2" s="712"/>
      <c r="AE2" s="751"/>
      <c r="AF2" s="753"/>
      <c r="AG2" s="755"/>
      <c r="AH2" s="738"/>
      <c r="AI2" s="742"/>
      <c r="AJ2" s="743"/>
      <c r="AK2" s="743"/>
      <c r="AL2" s="744"/>
    </row>
    <row r="3" spans="1:38" s="5" customFormat="1">
      <c r="A3" s="381" t="str">
        <f>'1-συμβολαια'!A3</f>
        <v>3ο</v>
      </c>
      <c r="B3" s="71" t="str">
        <f>'1-συμβολαια'!C3</f>
        <v>γονική αγροτεμάχιο ;;;??? Ποταμιά '';;;???'' 1.401,50μ2</v>
      </c>
      <c r="C3" s="328">
        <f>'1-συμβολαια'!D3</f>
        <v>1726.65</v>
      </c>
      <c r="D3" s="328"/>
      <c r="E3" s="71"/>
      <c r="F3" s="71"/>
      <c r="G3" s="71"/>
      <c r="H3" s="71"/>
      <c r="I3" s="71"/>
      <c r="J3" s="71"/>
      <c r="K3" s="71"/>
      <c r="L3" s="71"/>
      <c r="M3" s="328">
        <f t="shared" ref="M3" si="0">C3*0.65%</f>
        <v>11.223225000000001</v>
      </c>
      <c r="N3" s="71"/>
      <c r="O3" s="71"/>
      <c r="P3" s="71"/>
      <c r="Q3" s="71"/>
      <c r="R3" s="71"/>
      <c r="S3" s="71"/>
      <c r="T3" s="71"/>
      <c r="U3" s="71"/>
      <c r="V3" s="328">
        <f t="shared" ref="V3" si="1">C3*0.125%</f>
        <v>2.1583125000000001</v>
      </c>
      <c r="W3" s="71"/>
      <c r="X3" s="71"/>
      <c r="Y3" s="71"/>
      <c r="Z3" s="71"/>
      <c r="AA3" s="71"/>
      <c r="AB3" s="71"/>
      <c r="AC3" s="71"/>
      <c r="AD3" s="71"/>
      <c r="AE3" s="318">
        <f t="shared" ref="AE3" si="2">D3+M3+V3</f>
        <v>13.3815375</v>
      </c>
      <c r="AF3" s="318">
        <v>13.38</v>
      </c>
      <c r="AG3" s="318">
        <f t="shared" ref="AG3" si="3">AE3-AF3</f>
        <v>1.5374999999995254E-3</v>
      </c>
      <c r="AH3" s="71"/>
      <c r="AI3" s="71"/>
      <c r="AJ3" s="71"/>
      <c r="AK3" s="71"/>
      <c r="AL3" s="71"/>
    </row>
    <row r="4" spans="1:38" s="5" customFormat="1" ht="12" thickBot="1">
      <c r="A4" s="458"/>
      <c r="B4" s="459" t="str">
        <f>'1-συμβολαια'!C4</f>
        <v>χργησικτησία αγροτεμαχίου = 1993 ΑΝΑΔΑΣΜΟΣ</v>
      </c>
      <c r="C4" s="460">
        <f>'1-συμβολαια'!D4</f>
        <v>1111.1099999999999</v>
      </c>
      <c r="D4" s="460"/>
      <c r="E4" s="459"/>
      <c r="F4" s="459"/>
      <c r="G4" s="459"/>
      <c r="H4" s="459"/>
      <c r="I4" s="459"/>
      <c r="J4" s="459"/>
      <c r="K4" s="459"/>
      <c r="L4" s="459"/>
      <c r="M4" s="460">
        <f t="shared" ref="M4:M16" si="4">C4*0.65%</f>
        <v>7.2222150000000003</v>
      </c>
      <c r="N4" s="459"/>
      <c r="O4" s="459"/>
      <c r="P4" s="459"/>
      <c r="Q4" s="459"/>
      <c r="R4" s="459"/>
      <c r="S4" s="459"/>
      <c r="T4" s="459"/>
      <c r="U4" s="459"/>
      <c r="V4" s="460">
        <f t="shared" ref="V4:V16" si="5">C4*0.125%</f>
        <v>1.3888874999999998</v>
      </c>
      <c r="W4" s="459"/>
      <c r="X4" s="459"/>
      <c r="Y4" s="459"/>
      <c r="Z4" s="459"/>
      <c r="AA4" s="459"/>
      <c r="AB4" s="459"/>
      <c r="AC4" s="459"/>
      <c r="AD4" s="459"/>
      <c r="AE4" s="460">
        <f t="shared" ref="AE4:AE16" si="6">D4+M4+V4</f>
        <v>8.6111024999999994</v>
      </c>
      <c r="AF4" s="460"/>
      <c r="AG4" s="460">
        <f t="shared" ref="AG4:AG16" si="7">AE4-AF4</f>
        <v>8.6111024999999994</v>
      </c>
      <c r="AH4" s="459"/>
      <c r="AI4" s="459"/>
      <c r="AJ4" s="459"/>
      <c r="AK4" s="459"/>
      <c r="AL4" s="459"/>
    </row>
    <row r="5" spans="1:38" s="5" customFormat="1">
      <c r="A5" s="482" t="str">
        <f>'1-συμβολαια'!A5</f>
        <v>4ο</v>
      </c>
      <c r="B5" s="457" t="str">
        <f>'1-συμβολαια'!C5</f>
        <v xml:space="preserve">γονική </v>
      </c>
      <c r="C5" s="318">
        <f>'1-συμβολαια'!D5</f>
        <v>3821.22</v>
      </c>
      <c r="D5" s="318"/>
      <c r="E5" s="457"/>
      <c r="F5" s="457"/>
      <c r="G5" s="457"/>
      <c r="H5" s="457"/>
      <c r="I5" s="457"/>
      <c r="J5" s="457"/>
      <c r="K5" s="457"/>
      <c r="L5" s="457"/>
      <c r="M5" s="318">
        <f t="shared" si="4"/>
        <v>24.83793</v>
      </c>
      <c r="N5" s="457"/>
      <c r="O5" s="457"/>
      <c r="P5" s="457"/>
      <c r="Q5" s="457"/>
      <c r="R5" s="457"/>
      <c r="S5" s="457"/>
      <c r="T5" s="457"/>
      <c r="U5" s="457"/>
      <c r="V5" s="318">
        <f t="shared" si="5"/>
        <v>4.7765249999999995</v>
      </c>
      <c r="W5" s="457"/>
      <c r="X5" s="457"/>
      <c r="Y5" s="457"/>
      <c r="Z5" s="457"/>
      <c r="AA5" s="457"/>
      <c r="AB5" s="457"/>
      <c r="AC5" s="457"/>
      <c r="AD5" s="457"/>
      <c r="AE5" s="318">
        <f t="shared" si="6"/>
        <v>29.614455</v>
      </c>
      <c r="AF5" s="318">
        <v>29.61</v>
      </c>
      <c r="AG5" s="318">
        <f t="shared" si="7"/>
        <v>4.4550000000000978E-3</v>
      </c>
      <c r="AH5" s="457"/>
      <c r="AI5" s="457"/>
      <c r="AJ5" s="457"/>
      <c r="AK5" s="457"/>
      <c r="AL5" s="457"/>
    </row>
    <row r="6" spans="1:38" s="5" customFormat="1">
      <c r="A6" s="483"/>
      <c r="B6" s="71" t="str">
        <f>'1-συμβολαια'!C6</f>
        <v>ΧΡΗΣΙΚΤΗΣΙΑ αγροτεμαχίου ;;;??? = 1993 ΑΝΑΔΑΣΜΟΣ</v>
      </c>
      <c r="C6" s="328">
        <f>'1-συμβολαια'!D6</f>
        <v>555.54999999999995</v>
      </c>
      <c r="D6" s="328"/>
      <c r="E6" s="71"/>
      <c r="F6" s="71"/>
      <c r="G6" s="71"/>
      <c r="H6" s="71"/>
      <c r="I6" s="71"/>
      <c r="J6" s="71"/>
      <c r="K6" s="71"/>
      <c r="L6" s="71"/>
      <c r="M6" s="328">
        <f t="shared" si="4"/>
        <v>3.611075</v>
      </c>
      <c r="N6" s="71"/>
      <c r="O6" s="71"/>
      <c r="P6" s="71"/>
      <c r="Q6" s="71"/>
      <c r="R6" s="71"/>
      <c r="S6" s="71"/>
      <c r="T6" s="71"/>
      <c r="U6" s="71"/>
      <c r="V6" s="328">
        <f t="shared" si="5"/>
        <v>0.69443749999999993</v>
      </c>
      <c r="W6" s="71"/>
      <c r="X6" s="71"/>
      <c r="Y6" s="71"/>
      <c r="Z6" s="71"/>
      <c r="AA6" s="71"/>
      <c r="AB6" s="71"/>
      <c r="AC6" s="71"/>
      <c r="AD6" s="71"/>
      <c r="AE6" s="318">
        <f t="shared" si="6"/>
        <v>4.3055124999999999</v>
      </c>
      <c r="AF6" s="318"/>
      <c r="AG6" s="318">
        <f t="shared" si="7"/>
        <v>4.3055124999999999</v>
      </c>
      <c r="AH6" s="71"/>
      <c r="AI6" s="71"/>
      <c r="AJ6" s="71"/>
      <c r="AK6" s="71"/>
      <c r="AL6" s="71"/>
    </row>
    <row r="7" spans="1:38" s="5" customFormat="1">
      <c r="A7" s="483"/>
      <c r="B7" s="71" t="str">
        <f>'1-συμβολαια'!C7</f>
        <v>ΧΡΗΣΙΚΤΗΣΙΑ αγροτεμαχίου ;;;??? = 1993 ΑΝΑΔΑΣΜΟΣ</v>
      </c>
      <c r="C7" s="328">
        <f>'1-συμβολαια'!D7</f>
        <v>555.54999999999995</v>
      </c>
      <c r="D7" s="328"/>
      <c r="E7" s="71"/>
      <c r="F7" s="71"/>
      <c r="G7" s="71"/>
      <c r="H7" s="71"/>
      <c r="I7" s="71"/>
      <c r="J7" s="71"/>
      <c r="K7" s="71"/>
      <c r="L7" s="71"/>
      <c r="M7" s="328">
        <f t="shared" si="4"/>
        <v>3.611075</v>
      </c>
      <c r="N7" s="71"/>
      <c r="O7" s="71"/>
      <c r="P7" s="71"/>
      <c r="Q7" s="71"/>
      <c r="R7" s="71"/>
      <c r="S7" s="71"/>
      <c r="T7" s="71"/>
      <c r="U7" s="71"/>
      <c r="V7" s="328">
        <f t="shared" si="5"/>
        <v>0.69443749999999993</v>
      </c>
      <c r="W7" s="71"/>
      <c r="X7" s="71"/>
      <c r="Y7" s="71"/>
      <c r="Z7" s="71"/>
      <c r="AA7" s="71"/>
      <c r="AB7" s="71"/>
      <c r="AC7" s="71"/>
      <c r="AD7" s="71"/>
      <c r="AE7" s="318">
        <f t="shared" si="6"/>
        <v>4.3055124999999999</v>
      </c>
      <c r="AF7" s="318"/>
      <c r="AG7" s="318">
        <f t="shared" si="7"/>
        <v>4.3055124999999999</v>
      </c>
      <c r="AH7" s="71"/>
      <c r="AI7" s="71"/>
      <c r="AJ7" s="71"/>
      <c r="AK7" s="71"/>
      <c r="AL7" s="71"/>
    </row>
    <row r="8" spans="1:38" s="5" customFormat="1">
      <c r="A8" s="483"/>
      <c r="B8" s="71" t="str">
        <f>'1-συμβολαια'!C8</f>
        <v>ΧΡΗΣΙΚΤΗΣΙΑ αγροτεμαχίου ;;;??? = 1993 ΑΝΑΔΑΣΜΟΣ</v>
      </c>
      <c r="C8" s="328">
        <f>'1-συμβολαια'!D8</f>
        <v>555.54999999999995</v>
      </c>
      <c r="D8" s="328"/>
      <c r="E8" s="71"/>
      <c r="F8" s="71"/>
      <c r="G8" s="71"/>
      <c r="H8" s="71"/>
      <c r="I8" s="71"/>
      <c r="J8" s="71"/>
      <c r="K8" s="71"/>
      <c r="L8" s="71"/>
      <c r="M8" s="328">
        <f t="shared" ref="M8" si="8">C8*0.65%</f>
        <v>3.611075</v>
      </c>
      <c r="N8" s="71"/>
      <c r="O8" s="71"/>
      <c r="P8" s="71"/>
      <c r="Q8" s="71"/>
      <c r="R8" s="71"/>
      <c r="S8" s="71"/>
      <c r="T8" s="71"/>
      <c r="U8" s="71"/>
      <c r="V8" s="328">
        <f t="shared" ref="V8" si="9">C8*0.125%</f>
        <v>0.69443749999999993</v>
      </c>
      <c r="W8" s="71"/>
      <c r="X8" s="71"/>
      <c r="Y8" s="71"/>
      <c r="Z8" s="71"/>
      <c r="AA8" s="71"/>
      <c r="AB8" s="71"/>
      <c r="AC8" s="71"/>
      <c r="AD8" s="71"/>
      <c r="AE8" s="318">
        <f t="shared" ref="AE8" si="10">D8+M8+V8</f>
        <v>4.3055124999999999</v>
      </c>
      <c r="AF8" s="318"/>
      <c r="AG8" s="318">
        <f t="shared" ref="AG8" si="11">AE8-AF8</f>
        <v>4.3055124999999999</v>
      </c>
      <c r="AH8" s="71"/>
      <c r="AI8" s="71"/>
      <c r="AJ8" s="71"/>
      <c r="AK8" s="71"/>
      <c r="AL8" s="71"/>
    </row>
    <row r="9" spans="1:38" s="5" customFormat="1" ht="12" thickBot="1">
      <c r="A9" s="484"/>
      <c r="B9" s="459" t="str">
        <f>'1-συμβολαια'!C9</f>
        <v>χρησικτησία κήπος = 19?? πατρός ΔΩΡΕΑ άτυπη</v>
      </c>
      <c r="C9" s="460">
        <f>'1-συμβολαια'!D9</f>
        <v>777.77</v>
      </c>
      <c r="D9" s="460"/>
      <c r="E9" s="459"/>
      <c r="F9" s="459"/>
      <c r="G9" s="459"/>
      <c r="H9" s="459"/>
      <c r="I9" s="459"/>
      <c r="J9" s="459"/>
      <c r="K9" s="459"/>
      <c r="L9" s="459"/>
      <c r="M9" s="460">
        <f t="shared" si="4"/>
        <v>5.0555050000000001</v>
      </c>
      <c r="N9" s="459"/>
      <c r="O9" s="459"/>
      <c r="P9" s="459"/>
      <c r="Q9" s="459"/>
      <c r="R9" s="459"/>
      <c r="S9" s="459"/>
      <c r="T9" s="459"/>
      <c r="U9" s="459"/>
      <c r="V9" s="460">
        <f t="shared" si="5"/>
        <v>0.97221250000000003</v>
      </c>
      <c r="W9" s="459"/>
      <c r="X9" s="459"/>
      <c r="Y9" s="459"/>
      <c r="Z9" s="459"/>
      <c r="AA9" s="459"/>
      <c r="AB9" s="459"/>
      <c r="AC9" s="459"/>
      <c r="AD9" s="459"/>
      <c r="AE9" s="460">
        <f t="shared" si="6"/>
        <v>6.0277175000000005</v>
      </c>
      <c r="AF9" s="460"/>
      <c r="AG9" s="460">
        <f t="shared" si="7"/>
        <v>6.0277175000000005</v>
      </c>
      <c r="AH9" s="459"/>
      <c r="AI9" s="459"/>
      <c r="AJ9" s="459"/>
      <c r="AK9" s="459"/>
      <c r="AL9" s="459"/>
    </row>
    <row r="10" spans="1:38" s="5" customFormat="1">
      <c r="A10" s="490" t="str">
        <f>'1-συμβολαια'!A10</f>
        <v>5ο</v>
      </c>
      <c r="B10" s="457" t="str">
        <f>'1-συμβολαια'!C10</f>
        <v>γονική</v>
      </c>
      <c r="C10" s="318">
        <f>'1-συμβολαια'!D10</f>
        <v>2333.21</v>
      </c>
      <c r="D10" s="318"/>
      <c r="E10" s="457"/>
      <c r="F10" s="457"/>
      <c r="G10" s="457"/>
      <c r="H10" s="457"/>
      <c r="I10" s="457"/>
      <c r="J10" s="457"/>
      <c r="K10" s="457"/>
      <c r="L10" s="457"/>
      <c r="M10" s="318">
        <f t="shared" si="4"/>
        <v>15.165865000000002</v>
      </c>
      <c r="N10" s="457"/>
      <c r="O10" s="457"/>
      <c r="P10" s="457"/>
      <c r="Q10" s="457"/>
      <c r="R10" s="457"/>
      <c r="S10" s="457"/>
      <c r="T10" s="457"/>
      <c r="U10" s="457"/>
      <c r="V10" s="318">
        <f t="shared" si="5"/>
        <v>2.9165125000000001</v>
      </c>
      <c r="W10" s="457"/>
      <c r="X10" s="457"/>
      <c r="Y10" s="457"/>
      <c r="Z10" s="457"/>
      <c r="AA10" s="457"/>
      <c r="AB10" s="457"/>
      <c r="AC10" s="457"/>
      <c r="AD10" s="457"/>
      <c r="AE10" s="318">
        <f t="shared" si="6"/>
        <v>18.082377500000003</v>
      </c>
      <c r="AF10" s="318">
        <v>18.079999999999998</v>
      </c>
      <c r="AG10" s="318">
        <f t="shared" si="7"/>
        <v>2.3775000000050284E-3</v>
      </c>
      <c r="AH10" s="457"/>
      <c r="AI10" s="457"/>
      <c r="AJ10" s="457"/>
      <c r="AK10" s="457"/>
      <c r="AL10" s="457"/>
    </row>
    <row r="11" spans="1:38" s="5" customFormat="1">
      <c r="A11" s="381"/>
      <c r="B11" s="71" t="str">
        <f>'1-συμβολαια'!C11</f>
        <v>ΧΡΗΣΙΚΤΗΣΙΑ αγροτεμαχίου ;;;??? = 1993 ΑΝΑΔΑΣΜΟΣ</v>
      </c>
      <c r="C11" s="328">
        <f>'1-συμβολαια'!D11</f>
        <v>1111.1099999999999</v>
      </c>
      <c r="D11" s="328"/>
      <c r="E11" s="71"/>
      <c r="F11" s="71"/>
      <c r="G11" s="71"/>
      <c r="H11" s="71"/>
      <c r="I11" s="71"/>
      <c r="J11" s="71"/>
      <c r="K11" s="71"/>
      <c r="L11" s="71"/>
      <c r="M11" s="328">
        <f t="shared" si="4"/>
        <v>7.2222150000000003</v>
      </c>
      <c r="N11" s="71"/>
      <c r="O11" s="71"/>
      <c r="P11" s="71"/>
      <c r="Q11" s="71"/>
      <c r="R11" s="71"/>
      <c r="S11" s="71"/>
      <c r="T11" s="71"/>
      <c r="U11" s="71"/>
      <c r="V11" s="328">
        <f t="shared" si="5"/>
        <v>1.3888874999999998</v>
      </c>
      <c r="W11" s="71"/>
      <c r="X11" s="71"/>
      <c r="Y11" s="71"/>
      <c r="Z11" s="71"/>
      <c r="AA11" s="71"/>
      <c r="AB11" s="71"/>
      <c r="AC11" s="71"/>
      <c r="AD11" s="71"/>
      <c r="AE11" s="318">
        <f t="shared" si="6"/>
        <v>8.6111024999999994</v>
      </c>
      <c r="AF11" s="318"/>
      <c r="AG11" s="318">
        <f t="shared" si="7"/>
        <v>8.6111024999999994</v>
      </c>
      <c r="AH11" s="71"/>
      <c r="AI11" s="71"/>
      <c r="AJ11" s="71"/>
      <c r="AK11" s="71"/>
      <c r="AL11" s="71"/>
    </row>
    <row r="12" spans="1:38" s="5" customFormat="1" ht="12" thickBot="1">
      <c r="A12" s="458"/>
      <c r="B12" s="459" t="str">
        <f>'1-συμβολαια'!C12</f>
        <v>ΧΡΗΣΙΚΤΗΣΙΑ κήπου = 1956 πατρός ΔΩΡΕΑ άτυπη</v>
      </c>
      <c r="C12" s="460">
        <f>'1-συμβολαια'!D12</f>
        <v>777.77</v>
      </c>
      <c r="D12" s="460"/>
      <c r="E12" s="459"/>
      <c r="F12" s="459"/>
      <c r="G12" s="459"/>
      <c r="H12" s="459"/>
      <c r="I12" s="459"/>
      <c r="J12" s="459"/>
      <c r="K12" s="459"/>
      <c r="L12" s="459"/>
      <c r="M12" s="460">
        <f t="shared" si="4"/>
        <v>5.0555050000000001</v>
      </c>
      <c r="N12" s="459"/>
      <c r="O12" s="459"/>
      <c r="P12" s="459"/>
      <c r="Q12" s="459"/>
      <c r="R12" s="459"/>
      <c r="S12" s="459"/>
      <c r="T12" s="459"/>
      <c r="U12" s="459"/>
      <c r="V12" s="460">
        <f t="shared" si="5"/>
        <v>0.97221250000000003</v>
      </c>
      <c r="W12" s="459"/>
      <c r="X12" s="459"/>
      <c r="Y12" s="459"/>
      <c r="Z12" s="459"/>
      <c r="AA12" s="459"/>
      <c r="AB12" s="459"/>
      <c r="AC12" s="459"/>
      <c r="AD12" s="459"/>
      <c r="AE12" s="460">
        <f t="shared" si="6"/>
        <v>6.0277175000000005</v>
      </c>
      <c r="AF12" s="460"/>
      <c r="AG12" s="460">
        <f t="shared" si="7"/>
        <v>6.0277175000000005</v>
      </c>
      <c r="AH12" s="459"/>
      <c r="AI12" s="459"/>
      <c r="AJ12" s="459"/>
      <c r="AK12" s="459"/>
      <c r="AL12" s="459"/>
    </row>
    <row r="13" spans="1:38" s="5" customFormat="1">
      <c r="A13" s="482" t="str">
        <f>'1-συμβολαια'!A13</f>
        <v>6ο</v>
      </c>
      <c r="B13" s="457" t="str">
        <f>'1-συμβολαια'!C13</f>
        <v>γονική {αγροτεμάχιο 177 Ποταμιά ''βαινάρ'' 1.495,60μ2</v>
      </c>
      <c r="C13" s="318">
        <f>'1-συμβολαια'!D13</f>
        <v>1893.21</v>
      </c>
      <c r="D13" s="318"/>
      <c r="E13" s="457"/>
      <c r="F13" s="457"/>
      <c r="G13" s="457"/>
      <c r="H13" s="457"/>
      <c r="I13" s="457"/>
      <c r="J13" s="457"/>
      <c r="K13" s="457"/>
      <c r="L13" s="457"/>
      <c r="M13" s="318">
        <f t="shared" si="4"/>
        <v>12.305865000000001</v>
      </c>
      <c r="N13" s="457"/>
      <c r="O13" s="457"/>
      <c r="P13" s="457"/>
      <c r="Q13" s="457"/>
      <c r="R13" s="457"/>
      <c r="S13" s="457"/>
      <c r="T13" s="457"/>
      <c r="U13" s="457"/>
      <c r="V13" s="318">
        <f t="shared" si="5"/>
        <v>2.3665125000000002</v>
      </c>
      <c r="W13" s="457"/>
      <c r="X13" s="457"/>
      <c r="Y13" s="457"/>
      <c r="Z13" s="457"/>
      <c r="AA13" s="457"/>
      <c r="AB13" s="457"/>
      <c r="AC13" s="457"/>
      <c r="AD13" s="457"/>
      <c r="AE13" s="318">
        <f t="shared" si="6"/>
        <v>14.672377500000001</v>
      </c>
      <c r="AF13" s="318">
        <v>14.67</v>
      </c>
      <c r="AG13" s="318">
        <f t="shared" si="7"/>
        <v>2.3775000000014757E-3</v>
      </c>
      <c r="AH13" s="457"/>
      <c r="AI13" s="457"/>
      <c r="AJ13" s="457"/>
      <c r="AK13" s="457"/>
      <c r="AL13" s="457"/>
    </row>
    <row r="14" spans="1:38" s="5" customFormat="1" ht="12" thickBot="1">
      <c r="A14" s="484"/>
      <c r="B14" s="459" t="str">
        <f>'1-συμβολαια'!C14</f>
        <v>ΧΡΗΣΙΚΤΗΣΙΑ αγροτεμαχίου ;;;??? = 1993 ΑΝΑΔΑΣΜΟΣ</v>
      </c>
      <c r="C14" s="460">
        <f>'1-συμβολαια'!D14</f>
        <v>1111.1099999999999</v>
      </c>
      <c r="D14" s="460"/>
      <c r="E14" s="459"/>
      <c r="F14" s="459"/>
      <c r="G14" s="459"/>
      <c r="H14" s="459"/>
      <c r="I14" s="459"/>
      <c r="J14" s="459"/>
      <c r="K14" s="459"/>
      <c r="L14" s="459"/>
      <c r="M14" s="460">
        <f t="shared" si="4"/>
        <v>7.2222150000000003</v>
      </c>
      <c r="N14" s="459"/>
      <c r="O14" s="459"/>
      <c r="P14" s="459"/>
      <c r="Q14" s="459"/>
      <c r="R14" s="459"/>
      <c r="S14" s="459"/>
      <c r="T14" s="459"/>
      <c r="U14" s="459"/>
      <c r="V14" s="460">
        <f t="shared" si="5"/>
        <v>1.3888874999999998</v>
      </c>
      <c r="W14" s="459"/>
      <c r="X14" s="459"/>
      <c r="Y14" s="459"/>
      <c r="Z14" s="459"/>
      <c r="AA14" s="459"/>
      <c r="AB14" s="459"/>
      <c r="AC14" s="459"/>
      <c r="AD14" s="459"/>
      <c r="AE14" s="460">
        <f t="shared" si="6"/>
        <v>8.6111024999999994</v>
      </c>
      <c r="AF14" s="460"/>
      <c r="AG14" s="460">
        <f t="shared" si="7"/>
        <v>8.6111024999999994</v>
      </c>
      <c r="AH14" s="459"/>
      <c r="AI14" s="459"/>
      <c r="AJ14" s="459"/>
      <c r="AK14" s="459"/>
      <c r="AL14" s="459"/>
    </row>
    <row r="15" spans="1:38" s="5" customFormat="1">
      <c r="A15" s="490" t="str">
        <f>'1-συμβολαια'!A15</f>
        <v>7ο</v>
      </c>
      <c r="B15" s="457" t="str">
        <f>'1-συμβολαια'!C15</f>
        <v>αγοραπωλησία {αγροτεμάχιο 177 Ποταμιά ''βαινάρ'' 41,40μ2} τίμημα = Δ.Ο.Υ. =</v>
      </c>
      <c r="C15" s="318">
        <f>'1-συμβολαια'!D15</f>
        <v>45.9</v>
      </c>
      <c r="D15" s="318"/>
      <c r="E15" s="457"/>
      <c r="F15" s="457"/>
      <c r="G15" s="457"/>
      <c r="H15" s="457"/>
      <c r="I15" s="457"/>
      <c r="J15" s="457"/>
      <c r="K15" s="457"/>
      <c r="L15" s="457"/>
      <c r="M15" s="318"/>
      <c r="N15" s="457"/>
      <c r="O15" s="457"/>
      <c r="P15" s="457"/>
      <c r="Q15" s="457"/>
      <c r="R15" s="457"/>
      <c r="S15" s="457"/>
      <c r="T15" s="457"/>
      <c r="U15" s="457"/>
      <c r="V15" s="318"/>
      <c r="W15" s="457"/>
      <c r="X15" s="457"/>
      <c r="Y15" s="457"/>
      <c r="Z15" s="457"/>
      <c r="AA15" s="457"/>
      <c r="AB15" s="457"/>
      <c r="AC15" s="457"/>
      <c r="AD15" s="457"/>
      <c r="AE15" s="318">
        <f t="shared" si="6"/>
        <v>0</v>
      </c>
      <c r="AF15" s="318"/>
      <c r="AG15" s="318">
        <f t="shared" si="7"/>
        <v>0</v>
      </c>
      <c r="AH15" s="457"/>
      <c r="AI15" s="457"/>
      <c r="AJ15" s="457"/>
      <c r="AK15" s="457"/>
      <c r="AL15" s="457"/>
    </row>
    <row r="16" spans="1:38" s="5" customFormat="1" ht="12" thickBot="1">
      <c r="A16" s="458"/>
      <c r="B16" s="459" t="str">
        <f>'1-συμβολαια'!C16</f>
        <v>ΧΡΗΣΙΚΤΗΣΙΑ αγροτεμαχίου ;;;??? = 1993 ΑΝΑΔΑΣΜΟΣ</v>
      </c>
      <c r="C16" s="460">
        <f>'1-συμβολαια'!D16</f>
        <v>5.55</v>
      </c>
      <c r="D16" s="460"/>
      <c r="E16" s="459"/>
      <c r="F16" s="459"/>
      <c r="G16" s="459"/>
      <c r="H16" s="459"/>
      <c r="I16" s="459"/>
      <c r="J16" s="459"/>
      <c r="K16" s="459"/>
      <c r="L16" s="459"/>
      <c r="M16" s="460">
        <f t="shared" si="4"/>
        <v>3.6075000000000003E-2</v>
      </c>
      <c r="N16" s="459"/>
      <c r="O16" s="459"/>
      <c r="P16" s="459"/>
      <c r="Q16" s="459"/>
      <c r="R16" s="459"/>
      <c r="S16" s="459"/>
      <c r="T16" s="459"/>
      <c r="U16" s="459"/>
      <c r="V16" s="460">
        <f t="shared" si="5"/>
        <v>6.9375000000000001E-3</v>
      </c>
      <c r="W16" s="459"/>
      <c r="X16" s="459"/>
      <c r="Y16" s="459"/>
      <c r="Z16" s="459"/>
      <c r="AA16" s="459"/>
      <c r="AB16" s="459"/>
      <c r="AC16" s="459"/>
      <c r="AD16" s="459"/>
      <c r="AE16" s="460">
        <f t="shared" si="6"/>
        <v>4.3012500000000002E-2</v>
      </c>
      <c r="AF16" s="460"/>
      <c r="AG16" s="460">
        <f t="shared" si="7"/>
        <v>4.3012500000000002E-2</v>
      </c>
      <c r="AH16" s="459"/>
      <c r="AI16" s="459"/>
      <c r="AJ16" s="459"/>
      <c r="AK16" s="459"/>
      <c r="AL16" s="459"/>
    </row>
    <row r="17" spans="1:38">
      <c r="A17" s="745" t="str">
        <f>'1-συμβολαια'!A17</f>
        <v>σύνολο</v>
      </c>
      <c r="B17" s="746"/>
      <c r="C17" s="747"/>
      <c r="D17" s="397">
        <f>SUM(D3:D16)</f>
        <v>0</v>
      </c>
      <c r="E17" s="531"/>
      <c r="F17" s="531"/>
      <c r="G17" s="531"/>
      <c r="H17" s="531"/>
      <c r="I17" s="531"/>
      <c r="J17" s="531"/>
      <c r="K17" s="531"/>
      <c r="L17" s="531"/>
      <c r="M17" s="397">
        <f>SUM(M3:M16)</f>
        <v>106.17984</v>
      </c>
      <c r="N17" s="531"/>
      <c r="O17" s="531"/>
      <c r="P17" s="531"/>
      <c r="Q17" s="531"/>
      <c r="R17" s="531"/>
      <c r="S17" s="531"/>
      <c r="T17" s="531"/>
      <c r="U17" s="531"/>
      <c r="V17" s="397">
        <f>SUM(V3:V16)</f>
        <v>20.419199999999993</v>
      </c>
      <c r="W17" s="531"/>
      <c r="X17" s="531"/>
      <c r="Y17" s="531"/>
      <c r="Z17" s="531"/>
      <c r="AA17" s="531"/>
      <c r="AB17" s="531"/>
      <c r="AC17" s="531"/>
      <c r="AD17" s="531"/>
      <c r="AE17" s="397">
        <f>SUM(AE3:AE16)</f>
        <v>126.59904</v>
      </c>
      <c r="AF17" s="397">
        <f>SUM(AF3:AF16)</f>
        <v>75.739999999999995</v>
      </c>
      <c r="AG17" s="397">
        <f>SUM(AG3:AG16)</f>
        <v>50.859040000000007</v>
      </c>
      <c r="AH17" s="531">
        <f>SUM(AH3:AH16)</f>
        <v>0</v>
      </c>
      <c r="AI17" s="531"/>
      <c r="AJ17" s="531"/>
      <c r="AK17" s="531"/>
      <c r="AL17" s="531"/>
    </row>
    <row r="19" spans="1:38">
      <c r="E19" s="2"/>
      <c r="F19" s="2"/>
      <c r="G19" s="2"/>
      <c r="H19" s="153" t="s">
        <v>338</v>
      </c>
      <c r="I19" s="2"/>
      <c r="J19" s="2"/>
      <c r="K19" s="2"/>
      <c r="L19" s="2"/>
      <c r="M19" s="2"/>
      <c r="N19" s="2"/>
      <c r="O19" s="2"/>
      <c r="P19" s="2"/>
      <c r="Q19" s="153" t="s">
        <v>338</v>
      </c>
      <c r="R19" s="2"/>
      <c r="S19" s="2"/>
      <c r="T19" s="2"/>
      <c r="U19" s="2"/>
      <c r="V19" s="2"/>
      <c r="W19" s="2"/>
      <c r="X19" s="2"/>
      <c r="Y19" s="2"/>
      <c r="Z19" s="153" t="s">
        <v>338</v>
      </c>
      <c r="AA19" s="2"/>
      <c r="AB19" s="2"/>
      <c r="AC19" s="2"/>
      <c r="AD19" s="2"/>
      <c r="AE19" s="2"/>
    </row>
    <row r="20" spans="1:38">
      <c r="E20" s="2"/>
      <c r="F20" s="187" t="s">
        <v>339</v>
      </c>
      <c r="G20" s="187"/>
      <c r="H20" s="187"/>
      <c r="I20" s="187"/>
      <c r="J20" s="187"/>
      <c r="K20" s="187"/>
      <c r="L20" s="187"/>
      <c r="M20" s="187"/>
      <c r="N20" s="187"/>
      <c r="O20" s="187" t="s">
        <v>339</v>
      </c>
      <c r="P20" s="2"/>
      <c r="Q20" s="2"/>
      <c r="R20" s="2"/>
      <c r="S20" s="2"/>
      <c r="T20" s="2"/>
      <c r="U20" s="2"/>
      <c r="V20" s="2"/>
      <c r="W20" s="2"/>
      <c r="X20" s="187" t="s">
        <v>339</v>
      </c>
      <c r="Y20" s="2"/>
      <c r="Z20" s="2"/>
      <c r="AA20" s="2"/>
      <c r="AB20" s="2"/>
      <c r="AC20" s="2"/>
      <c r="AD20" s="2"/>
      <c r="AE20" s="2"/>
    </row>
    <row r="21" spans="1:38">
      <c r="E21" s="2"/>
      <c r="F21" s="2"/>
      <c r="G21" s="2"/>
      <c r="H21" s="2"/>
      <c r="I21" s="4"/>
      <c r="J21" s="157" t="s">
        <v>340</v>
      </c>
      <c r="K21" s="153"/>
      <c r="L21" s="2"/>
      <c r="M21" s="2"/>
      <c r="N21" s="2"/>
      <c r="O21" s="2"/>
      <c r="P21" s="2"/>
      <c r="Q21" s="4"/>
      <c r="R21" s="157" t="s">
        <v>341</v>
      </c>
      <c r="S21" s="157"/>
      <c r="T21" s="157"/>
      <c r="U21" s="157"/>
      <c r="V21" s="4"/>
      <c r="W21" s="4"/>
      <c r="X21" s="4"/>
      <c r="Y21" s="4"/>
      <c r="Z21" s="4"/>
      <c r="AA21" s="157" t="s">
        <v>341</v>
      </c>
      <c r="AB21" s="157"/>
      <c r="AC21" s="157"/>
      <c r="AD21" s="153"/>
      <c r="AE21" s="2"/>
    </row>
    <row r="22" spans="1:38">
      <c r="E22" s="2"/>
      <c r="F22" s="2"/>
      <c r="G22" s="2"/>
      <c r="H22" s="2"/>
      <c r="I22" s="157" t="s">
        <v>341</v>
      </c>
      <c r="J22" s="4"/>
      <c r="K22" s="2"/>
      <c r="L22" s="2"/>
      <c r="M22" s="2"/>
      <c r="N22" s="2"/>
      <c r="O22" s="2"/>
      <c r="P22" s="2"/>
      <c r="Q22" s="4"/>
      <c r="R22" s="4"/>
      <c r="S22" s="157" t="s">
        <v>340</v>
      </c>
      <c r="T22" s="157"/>
      <c r="U22" s="4"/>
      <c r="V22" s="4"/>
      <c r="W22" s="4"/>
      <c r="X22" s="4"/>
      <c r="Y22" s="4"/>
      <c r="Z22" s="4"/>
      <c r="AA22" s="4"/>
      <c r="AB22" s="157" t="s">
        <v>340</v>
      </c>
      <c r="AC22" s="157"/>
      <c r="AD22" s="2"/>
      <c r="AE22" s="2"/>
    </row>
    <row r="23" spans="1:38">
      <c r="E23" s="2"/>
      <c r="F23" s="2"/>
      <c r="G23" s="2"/>
      <c r="H23" s="2"/>
      <c r="I23" s="4"/>
      <c r="J23" s="4"/>
      <c r="K23" s="2"/>
      <c r="L23" s="2"/>
      <c r="M23" s="2"/>
      <c r="N23" s="2"/>
      <c r="O23" s="2"/>
      <c r="P23" s="2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2"/>
      <c r="AE23" s="2"/>
    </row>
    <row r="24" spans="1:38">
      <c r="E24" s="188" t="s">
        <v>342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189" t="s">
        <v>343</v>
      </c>
      <c r="R24" s="2"/>
      <c r="S24" s="2"/>
      <c r="T24" s="2"/>
      <c r="U24" s="2"/>
      <c r="V24" s="2"/>
      <c r="W24" s="2"/>
      <c r="X24" s="2"/>
      <c r="Y24" s="2"/>
      <c r="Z24" s="190" t="s">
        <v>344</v>
      </c>
      <c r="AA24" s="2"/>
      <c r="AB24" s="2"/>
      <c r="AC24" s="2"/>
      <c r="AD24" s="2"/>
      <c r="AE24" s="2"/>
    </row>
    <row r="25" spans="1:38">
      <c r="E25" s="191" t="s">
        <v>345</v>
      </c>
      <c r="F25" s="2"/>
      <c r="G25" s="2"/>
      <c r="H25" s="2"/>
      <c r="I25" s="2"/>
      <c r="J25" s="2"/>
      <c r="K25" s="2"/>
      <c r="L25" s="2"/>
      <c r="M25" s="7"/>
      <c r="N25" s="2"/>
      <c r="O25" s="153"/>
      <c r="P25" s="153"/>
      <c r="Q25" s="153"/>
      <c r="R25" s="153"/>
      <c r="S25" s="192" t="s">
        <v>346</v>
      </c>
      <c r="T25" s="153"/>
      <c r="U25" s="153"/>
      <c r="V25" s="153"/>
      <c r="W25" s="2"/>
      <c r="X25" s="2"/>
      <c r="Y25" s="2"/>
      <c r="Z25" s="2"/>
      <c r="AA25" s="193" t="s">
        <v>347</v>
      </c>
      <c r="AB25" s="2"/>
      <c r="AC25" s="2"/>
      <c r="AD25" s="2"/>
      <c r="AE25" s="2"/>
    </row>
    <row r="26" spans="1:38">
      <c r="E26" s="2"/>
      <c r="F26" s="191" t="s">
        <v>348</v>
      </c>
      <c r="G26" s="2"/>
      <c r="H26" s="2"/>
      <c r="I26" s="2"/>
      <c r="J26" s="2"/>
      <c r="K26" s="2"/>
      <c r="L26" s="2"/>
      <c r="M26" s="7"/>
      <c r="N26" s="2"/>
      <c r="O26" s="2"/>
      <c r="P26" s="2"/>
      <c r="Q26" s="2"/>
      <c r="R26" s="2"/>
      <c r="S26" s="194" t="s">
        <v>349</v>
      </c>
      <c r="T26" s="2"/>
      <c r="U26" s="2"/>
      <c r="V26" s="2"/>
      <c r="W26" s="2"/>
      <c r="X26" s="2"/>
      <c r="Y26" s="2"/>
      <c r="Z26" s="2"/>
      <c r="AA26" s="2"/>
      <c r="AB26" s="194" t="s">
        <v>349</v>
      </c>
      <c r="AC26" s="2"/>
      <c r="AD26" s="2"/>
      <c r="AE26" s="2"/>
    </row>
    <row r="27" spans="1:38">
      <c r="E27" s="2"/>
      <c r="F27" s="2"/>
      <c r="G27" s="2"/>
      <c r="H27" s="2"/>
      <c r="I27" s="2"/>
      <c r="J27" s="2"/>
      <c r="K27" s="2"/>
      <c r="L27" s="2"/>
      <c r="M27" s="7"/>
      <c r="N27" s="2"/>
      <c r="O27" s="2"/>
      <c r="P27" s="153"/>
      <c r="Q27" s="153"/>
      <c r="R27" s="153"/>
      <c r="S27" s="153"/>
      <c r="T27" s="153"/>
      <c r="U27" s="153"/>
      <c r="V27" s="153"/>
      <c r="W27" s="153"/>
      <c r="X27" s="153"/>
      <c r="Y27" s="2"/>
      <c r="Z27" s="2"/>
      <c r="AA27" s="2"/>
      <c r="AB27" s="192" t="s">
        <v>346</v>
      </c>
      <c r="AC27" s="2"/>
      <c r="AD27" s="2"/>
      <c r="AE27" s="2"/>
    </row>
    <row r="28" spans="1:38">
      <c r="E28" s="2"/>
      <c r="F28" s="2"/>
      <c r="G28" s="2"/>
      <c r="H28" s="2"/>
      <c r="I28" s="2"/>
      <c r="J28" s="2"/>
      <c r="K28" s="2"/>
      <c r="L28" s="2"/>
      <c r="M28" s="7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</row>
  </sheetData>
  <mergeCells count="10">
    <mergeCell ref="A17:C1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2026-01-31T19:39:19Z</dcterms:modified>
</cp:coreProperties>
</file>