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4370" tabRatio="545"/>
  </bookViews>
  <sheets>
    <sheet name="8246" sheetId="7" r:id="rId1"/>
  </sheets>
  <calcPr calcId="125725"/>
</workbook>
</file>

<file path=xl/calcChain.xml><?xml version="1.0" encoding="utf-8"?>
<calcChain xmlns="http://schemas.openxmlformats.org/spreadsheetml/2006/main">
  <c r="V8" i="7"/>
  <c r="W8" s="1"/>
  <c r="X8" s="1"/>
  <c r="Y8" s="1"/>
  <c r="Z8" s="1"/>
  <c r="AA8" s="1"/>
  <c r="AB8" s="1"/>
  <c r="AC8" s="1"/>
  <c r="AD8" s="1"/>
  <c r="AE8" s="1"/>
  <c r="AF8" s="1"/>
  <c r="AG8" s="1"/>
  <c r="AH8" s="1"/>
  <c r="V7"/>
  <c r="K6"/>
  <c r="L6" s="1"/>
  <c r="M6" s="1"/>
  <c r="N6" s="1"/>
  <c r="O6" s="1"/>
  <c r="P6" s="1"/>
  <c r="Q6" s="1"/>
  <c r="R6" s="1"/>
  <c r="S6" s="1"/>
  <c r="T6" s="1"/>
  <c r="U6" s="1"/>
  <c r="V6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G3" s="1"/>
  <c r="AH3" s="1"/>
  <c r="AI3" s="1"/>
  <c r="AJ3" s="1"/>
  <c r="AK3" s="1"/>
  <c r="AL3" s="1"/>
  <c r="AM3" s="1"/>
  <c r="AN3" s="1"/>
  <c r="AO3" s="1"/>
  <c r="AP3" s="1"/>
  <c r="AQ3" s="1"/>
  <c r="AR3" s="1"/>
  <c r="AS3" s="1"/>
  <c r="AT3" s="1"/>
  <c r="AU3" s="1"/>
  <c r="AV3" s="1"/>
  <c r="AW3" s="1"/>
  <c r="AX3" s="1"/>
  <c r="AY3" s="1"/>
  <c r="AZ3" s="1"/>
  <c r="BA3" s="1"/>
  <c r="BB3" s="1"/>
  <c r="BC3" s="1"/>
  <c r="BD3" s="1"/>
  <c r="BE3" s="1"/>
  <c r="BF3" s="1"/>
  <c r="BG3" s="1"/>
  <c r="BH3" s="1"/>
  <c r="BI3" s="1"/>
  <c r="BJ3" s="1"/>
  <c r="BK3" s="1"/>
  <c r="BL3" s="1"/>
  <c r="BM3" s="1"/>
  <c r="BN3" s="1"/>
  <c r="BO3" s="1"/>
  <c r="BP3" s="1"/>
  <c r="BQ3" s="1"/>
  <c r="BR3" s="1"/>
  <c r="BS3" s="1"/>
  <c r="BT3" s="1"/>
  <c r="BU3" s="1"/>
  <c r="BV3" s="1"/>
  <c r="BW3" s="1"/>
  <c r="BX3" s="1"/>
  <c r="BY3" s="1"/>
  <c r="BZ3" s="1"/>
  <c r="CA3" s="1"/>
  <c r="CB3" s="1"/>
  <c r="CC3" s="1"/>
  <c r="CD3" s="1"/>
  <c r="CE3" s="1"/>
  <c r="CF3" s="1"/>
  <c r="CG3" s="1"/>
  <c r="CH3" s="1"/>
  <c r="CI3" s="1"/>
  <c r="CJ3" s="1"/>
  <c r="CK3" s="1"/>
  <c r="CL3" s="1"/>
  <c r="CM3" s="1"/>
  <c r="CN3" s="1"/>
  <c r="CO3" s="1"/>
  <c r="CP3" s="1"/>
  <c r="CQ3" s="1"/>
  <c r="CR3" s="1"/>
  <c r="CS3" s="1"/>
  <c r="CT3" s="1"/>
  <c r="CU3" s="1"/>
  <c r="CV3" s="1"/>
  <c r="CW3" s="1"/>
  <c r="CX3" s="1"/>
  <c r="CY3" s="1"/>
  <c r="CZ3" s="1"/>
  <c r="DA3" s="1"/>
  <c r="DB3" s="1"/>
  <c r="DC3" s="1"/>
  <c r="DD3" s="1"/>
  <c r="DE3" s="1"/>
  <c r="DF3" s="1"/>
  <c r="DG3" s="1"/>
  <c r="DH3" s="1"/>
  <c r="DI3" s="1"/>
  <c r="DJ3" s="1"/>
  <c r="DK3" s="1"/>
  <c r="DL3" s="1"/>
  <c r="DM3" s="1"/>
  <c r="DN3" s="1"/>
  <c r="DO3" s="1"/>
  <c r="DP3" s="1"/>
  <c r="DQ3" s="1"/>
  <c r="DR3" s="1"/>
  <c r="C3"/>
  <c r="AH9" l="1"/>
  <c r="AH10"/>
  <c r="AI10" l="1"/>
  <c r="AJ10" s="1"/>
  <c r="AK10" s="1"/>
  <c r="AL10" s="1"/>
  <c r="AM10" s="1"/>
  <c r="AN10" s="1"/>
  <c r="AO10" s="1"/>
  <c r="AP10" s="1"/>
  <c r="AQ10" s="1"/>
  <c r="AR10" s="1"/>
  <c r="AS10" s="1"/>
  <c r="AT10" s="1"/>
  <c r="AT12"/>
  <c r="AT11" l="1"/>
  <c r="AU12"/>
  <c r="AV12" s="1"/>
  <c r="AW12" s="1"/>
  <c r="AX12" s="1"/>
  <c r="AY12" s="1"/>
  <c r="AZ12" s="1"/>
  <c r="BA12" s="1"/>
  <c r="BB12" s="1"/>
  <c r="BC12" s="1"/>
  <c r="BD12" s="1"/>
  <c r="BE12" s="1"/>
  <c r="BF12" s="1"/>
  <c r="BF14"/>
  <c r="BF13" l="1"/>
  <c r="BR16"/>
  <c r="BG14"/>
  <c r="BH14" s="1"/>
  <c r="BI14" s="1"/>
  <c r="BJ14" s="1"/>
  <c r="BK14" s="1"/>
  <c r="BL14" s="1"/>
  <c r="BM14" s="1"/>
  <c r="BN14" s="1"/>
  <c r="BO14" s="1"/>
  <c r="BP14" s="1"/>
  <c r="BQ14" s="1"/>
  <c r="BR14" s="1"/>
  <c r="CD18" l="1"/>
  <c r="BS16"/>
  <c r="BT16" s="1"/>
  <c r="BU16" s="1"/>
  <c r="BV16" s="1"/>
  <c r="BW16" s="1"/>
  <c r="BX16" s="1"/>
  <c r="BY16" s="1"/>
  <c r="BZ16" s="1"/>
  <c r="CA16" s="1"/>
  <c r="CB16" s="1"/>
  <c r="CC16" s="1"/>
  <c r="CD16" s="1"/>
  <c r="BR15"/>
  <c r="CD17" l="1"/>
  <c r="CE18"/>
  <c r="CF18" s="1"/>
  <c r="CG18" s="1"/>
  <c r="CH18" s="1"/>
  <c r="CI18" s="1"/>
  <c r="CJ18" s="1"/>
  <c r="CK18" s="1"/>
  <c r="CL18" s="1"/>
  <c r="CM18" s="1"/>
  <c r="CN18" s="1"/>
  <c r="CO18" s="1"/>
  <c r="CP18" s="1"/>
  <c r="CP20"/>
  <c r="DB22" l="1"/>
  <c r="CQ20"/>
  <c r="CR20" s="1"/>
  <c r="CS20" s="1"/>
  <c r="CT20" s="1"/>
  <c r="CU20" s="1"/>
  <c r="CV20" s="1"/>
  <c r="CW20" s="1"/>
  <c r="CX20" s="1"/>
  <c r="CY20" s="1"/>
  <c r="CZ20" s="1"/>
  <c r="DA20" s="1"/>
  <c r="DB20" s="1"/>
  <c r="CP19"/>
  <c r="DN24" l="1"/>
  <c r="DC22"/>
  <c r="DD22" s="1"/>
  <c r="DE22" s="1"/>
  <c r="DF22" s="1"/>
  <c r="DG22" s="1"/>
  <c r="DH22" s="1"/>
  <c r="DI22" s="1"/>
  <c r="DJ22" s="1"/>
  <c r="DK22" s="1"/>
  <c r="DL22" s="1"/>
  <c r="DM22" s="1"/>
  <c r="DN22" s="1"/>
  <c r="DB21"/>
  <c r="DN23" l="1"/>
</calcChain>
</file>

<file path=xl/sharedStrings.xml><?xml version="1.0" encoding="utf-8"?>
<sst xmlns="http://schemas.openxmlformats.org/spreadsheetml/2006/main" count="16" uniqueCount="16">
  <si>
    <t>1999-1ος</t>
  </si>
  <si>
    <t>2000-1ος</t>
  </si>
  <si>
    <t>2001-1ος</t>
  </si>
  <si>
    <t>2002-1ος</t>
  </si>
  <si>
    <t>2003-1ος</t>
  </si>
  <si>
    <t>2004-1ος</t>
  </si>
  <si>
    <t>ΑΝ πλήρωνε εμπροθεσμα</t>
  </si>
  <si>
    <t>9έτη</t>
  </si>
  <si>
    <t>1/9=9.782,34</t>
  </si>
  <si>
    <t>2005-1ος</t>
  </si>
  <si>
    <t>2006-1ος</t>
  </si>
  <si>
    <t>2007-1ος</t>
  </si>
  <si>
    <t>2008-1ος</t>
  </si>
  <si>
    <t>2009-1ος</t>
  </si>
  <si>
    <t>???</t>
  </si>
  <si>
    <t>219-100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</si>
</sst>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3" fontId="2" fillId="0" borderId="0" xfId="1" applyFont="1"/>
    <xf numFmtId="9" fontId="2" fillId="2" borderId="0" xfId="0" applyNumberFormat="1" applyFont="1" applyFill="1"/>
    <xf numFmtId="9" fontId="2" fillId="3" borderId="0" xfId="0" applyNumberFormat="1" applyFont="1" applyFill="1"/>
    <xf numFmtId="10" fontId="2" fillId="3" borderId="0" xfId="0" applyNumberFormat="1" applyFont="1" applyFill="1"/>
    <xf numFmtId="10" fontId="2" fillId="2" borderId="0" xfId="0" applyNumberFormat="1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/>
    <xf numFmtId="164" fontId="2" fillId="0" borderId="0" xfId="1" applyNumberFormat="1" applyFont="1"/>
    <xf numFmtId="0" fontId="2" fillId="4" borderId="0" xfId="0" applyFont="1" applyFill="1" applyAlignme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Fill="1"/>
    <xf numFmtId="164" fontId="2" fillId="0" borderId="0" xfId="0" applyNumberFormat="1" applyFont="1"/>
    <xf numFmtId="164" fontId="2" fillId="0" borderId="0" xfId="1" applyNumberFormat="1" applyFont="1" applyBorder="1" applyAlignment="1">
      <alignment horizontal="right"/>
    </xf>
    <xf numFmtId="43" fontId="2" fillId="6" borderId="0" xfId="1" applyFont="1" applyFill="1"/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00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R24"/>
  <sheetViews>
    <sheetView tabSelected="1" workbookViewId="0">
      <selection activeCell="J20" sqref="J20"/>
    </sheetView>
  </sheetViews>
  <sheetFormatPr defaultRowHeight="11.25"/>
  <cols>
    <col min="1" max="1" width="16.109375" style="1" bestFit="1" customWidth="1"/>
    <col min="2" max="16384" width="8.88671875" style="1"/>
  </cols>
  <sheetData>
    <row r="1" spans="1:122">
      <c r="B1" s="3">
        <v>0.23</v>
      </c>
      <c r="D1" s="4">
        <v>0.21</v>
      </c>
      <c r="O1" s="6">
        <v>0.185</v>
      </c>
      <c r="P1" s="3">
        <v>0.18</v>
      </c>
      <c r="Q1" s="6">
        <v>0.17249999999999999</v>
      </c>
      <c r="R1" s="6">
        <v>0.16500000000000001</v>
      </c>
      <c r="S1" s="3">
        <v>0.16</v>
      </c>
      <c r="V1" s="6">
        <v>0.1525</v>
      </c>
      <c r="X1" s="6">
        <v>0.14749999999999999</v>
      </c>
      <c r="Y1" s="6">
        <v>0.14249999999999999</v>
      </c>
      <c r="Z1" s="5">
        <v>0.13500000000000001</v>
      </c>
      <c r="AA1" s="5">
        <v>0.1275</v>
      </c>
      <c r="AD1" s="5">
        <v>0.125</v>
      </c>
      <c r="AH1" s="5">
        <v>0.1225</v>
      </c>
      <c r="AI1" s="5">
        <v>0.11749999999999999</v>
      </c>
      <c r="AJ1" s="5">
        <v>0.1125</v>
      </c>
      <c r="AV1" s="6">
        <v>0.1075</v>
      </c>
      <c r="AZ1" s="5">
        <v>0.105</v>
      </c>
      <c r="BC1" s="4">
        <v>0.1</v>
      </c>
      <c r="CG1" s="5">
        <v>0.10249999999999999</v>
      </c>
      <c r="CJ1" s="6">
        <v>0.105</v>
      </c>
      <c r="CM1" s="6">
        <v>0.1075</v>
      </c>
      <c r="CO1" s="3">
        <v>0.11</v>
      </c>
      <c r="CQ1" s="6">
        <v>0.1125</v>
      </c>
      <c r="CS1" s="6">
        <v>0.115</v>
      </c>
      <c r="CV1" s="5">
        <v>0.11749999999999999</v>
      </c>
      <c r="CY1" s="4">
        <v>0.12</v>
      </c>
      <c r="DL1" s="6">
        <v>0.1225</v>
      </c>
      <c r="DO1" s="6">
        <v>0.11749999999999999</v>
      </c>
      <c r="DP1" s="6">
        <v>0.1125</v>
      </c>
      <c r="DQ1" s="6">
        <v>0.1075</v>
      </c>
      <c r="DR1" s="4">
        <v>0.1</v>
      </c>
    </row>
    <row r="2" spans="1:122" s="7" customFormat="1">
      <c r="B2" s="9" t="s">
        <v>0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8" t="s">
        <v>1</v>
      </c>
      <c r="O2" s="7">
        <v>2</v>
      </c>
      <c r="P2" s="7">
        <v>3</v>
      </c>
      <c r="Q2" s="7">
        <v>4</v>
      </c>
      <c r="R2" s="7">
        <v>5</v>
      </c>
      <c r="S2" s="7">
        <v>6</v>
      </c>
      <c r="T2" s="7">
        <v>7</v>
      </c>
      <c r="U2" s="7">
        <v>8</v>
      </c>
      <c r="V2" s="7">
        <v>9</v>
      </c>
      <c r="W2" s="7">
        <v>10</v>
      </c>
      <c r="X2" s="7">
        <v>11</v>
      </c>
      <c r="Y2" s="7">
        <v>12</v>
      </c>
      <c r="Z2" s="9" t="s">
        <v>2</v>
      </c>
      <c r="AA2" s="7">
        <v>2</v>
      </c>
      <c r="AB2" s="7">
        <v>3</v>
      </c>
      <c r="AC2" s="7">
        <v>4</v>
      </c>
      <c r="AD2" s="7">
        <v>5</v>
      </c>
      <c r="AE2" s="7">
        <v>6</v>
      </c>
      <c r="AF2" s="7">
        <v>7</v>
      </c>
      <c r="AG2" s="7">
        <v>8</v>
      </c>
      <c r="AH2" s="7">
        <v>9</v>
      </c>
      <c r="AI2" s="7">
        <v>10</v>
      </c>
      <c r="AJ2" s="7">
        <v>11</v>
      </c>
      <c r="AK2" s="7">
        <v>12</v>
      </c>
      <c r="AL2" s="8" t="s">
        <v>3</v>
      </c>
      <c r="AM2" s="7">
        <v>2</v>
      </c>
      <c r="AN2" s="7">
        <v>3</v>
      </c>
      <c r="AO2" s="7">
        <v>4</v>
      </c>
      <c r="AP2" s="7">
        <v>5</v>
      </c>
      <c r="AQ2" s="7">
        <v>6</v>
      </c>
      <c r="AR2" s="7">
        <v>7</v>
      </c>
      <c r="AS2" s="7">
        <v>8</v>
      </c>
      <c r="AT2" s="7">
        <v>9</v>
      </c>
      <c r="AU2" s="7">
        <v>10</v>
      </c>
      <c r="AV2" s="7">
        <v>11</v>
      </c>
      <c r="AW2" s="7">
        <v>12</v>
      </c>
      <c r="AX2" s="9" t="s">
        <v>4</v>
      </c>
      <c r="AY2" s="7">
        <v>2</v>
      </c>
      <c r="AZ2" s="7">
        <v>3</v>
      </c>
      <c r="BA2" s="7">
        <v>4</v>
      </c>
      <c r="BB2" s="7">
        <v>5</v>
      </c>
      <c r="BC2" s="7">
        <v>6</v>
      </c>
      <c r="BD2" s="7">
        <v>7</v>
      </c>
      <c r="BE2" s="7">
        <v>8</v>
      </c>
      <c r="BF2" s="7">
        <v>9</v>
      </c>
      <c r="BG2" s="7">
        <v>10</v>
      </c>
      <c r="BH2" s="7">
        <v>11</v>
      </c>
      <c r="BI2" s="7">
        <v>12</v>
      </c>
      <c r="BJ2" s="8" t="s">
        <v>5</v>
      </c>
      <c r="BK2" s="7">
        <v>2</v>
      </c>
      <c r="BL2" s="7">
        <v>3</v>
      </c>
      <c r="BM2" s="7">
        <v>4</v>
      </c>
      <c r="BN2" s="7">
        <v>5</v>
      </c>
      <c r="BO2" s="7">
        <v>6</v>
      </c>
      <c r="BP2" s="7">
        <v>7</v>
      </c>
      <c r="BQ2" s="7">
        <v>8</v>
      </c>
      <c r="BR2" s="7">
        <v>9</v>
      </c>
      <c r="BS2" s="7">
        <v>10</v>
      </c>
      <c r="BT2" s="7">
        <v>11</v>
      </c>
      <c r="BU2" s="7">
        <v>12</v>
      </c>
      <c r="BV2" s="9" t="s">
        <v>9</v>
      </c>
      <c r="BW2" s="7">
        <v>2</v>
      </c>
      <c r="BX2" s="7">
        <v>3</v>
      </c>
      <c r="BY2" s="7">
        <v>4</v>
      </c>
      <c r="BZ2" s="7">
        <v>5</v>
      </c>
      <c r="CA2" s="7">
        <v>6</v>
      </c>
      <c r="CB2" s="7">
        <v>7</v>
      </c>
      <c r="CC2" s="7">
        <v>8</v>
      </c>
      <c r="CD2" s="7">
        <v>9</v>
      </c>
      <c r="CE2" s="7">
        <v>10</v>
      </c>
      <c r="CF2" s="7">
        <v>11</v>
      </c>
      <c r="CG2" s="7">
        <v>12</v>
      </c>
      <c r="CH2" s="8" t="s">
        <v>10</v>
      </c>
      <c r="CI2" s="7">
        <v>2</v>
      </c>
      <c r="CJ2" s="7">
        <v>3</v>
      </c>
      <c r="CK2" s="7">
        <v>4</v>
      </c>
      <c r="CL2" s="7">
        <v>5</v>
      </c>
      <c r="CM2" s="7">
        <v>6</v>
      </c>
      <c r="CN2" s="7">
        <v>7</v>
      </c>
      <c r="CO2" s="7">
        <v>8</v>
      </c>
      <c r="CP2" s="7">
        <v>9</v>
      </c>
      <c r="CQ2" s="7">
        <v>10</v>
      </c>
      <c r="CR2" s="7">
        <v>11</v>
      </c>
      <c r="CS2" s="7">
        <v>12</v>
      </c>
      <c r="CT2" s="9" t="s">
        <v>11</v>
      </c>
      <c r="CU2" s="7">
        <v>2</v>
      </c>
      <c r="CV2" s="7">
        <v>3</v>
      </c>
      <c r="CW2" s="7">
        <v>4</v>
      </c>
      <c r="CX2" s="7">
        <v>5</v>
      </c>
      <c r="CY2" s="7">
        <v>6</v>
      </c>
      <c r="CZ2" s="7">
        <v>7</v>
      </c>
      <c r="DA2" s="7">
        <v>8</v>
      </c>
      <c r="DB2" s="7">
        <v>9</v>
      </c>
      <c r="DC2" s="7">
        <v>10</v>
      </c>
      <c r="DD2" s="7">
        <v>11</v>
      </c>
      <c r="DE2" s="7">
        <v>12</v>
      </c>
      <c r="DF2" s="8" t="s">
        <v>12</v>
      </c>
      <c r="DG2" s="7">
        <v>2</v>
      </c>
      <c r="DH2" s="7">
        <v>3</v>
      </c>
      <c r="DI2" s="7">
        <v>4</v>
      </c>
      <c r="DJ2" s="7">
        <v>5</v>
      </c>
      <c r="DK2" s="7">
        <v>6</v>
      </c>
      <c r="DL2" s="7">
        <v>7</v>
      </c>
      <c r="DM2" s="7">
        <v>8</v>
      </c>
      <c r="DN2" s="7">
        <v>9</v>
      </c>
      <c r="DO2" s="7">
        <v>10</v>
      </c>
      <c r="DP2" s="7">
        <v>11</v>
      </c>
      <c r="DQ2" s="7">
        <v>12</v>
      </c>
      <c r="DR2" s="9" t="s">
        <v>13</v>
      </c>
    </row>
    <row r="3" spans="1:122" s="15" customFormat="1">
      <c r="A3" s="14"/>
      <c r="B3" s="11">
        <v>1</v>
      </c>
      <c r="C3" s="11">
        <f t="shared" ref="C3" si="0">B3+B3*1.917%</f>
        <v>1.0191699999999999</v>
      </c>
      <c r="D3" s="11">
        <f>C3+C3*1.75%</f>
        <v>1.037005475</v>
      </c>
      <c r="E3" s="11">
        <f t="shared" ref="E3:N3" si="1">D3+D3*1.75%</f>
        <v>1.0551530708124999</v>
      </c>
      <c r="F3" s="11">
        <f t="shared" si="1"/>
        <v>1.0736182495517186</v>
      </c>
      <c r="G3" s="11">
        <f t="shared" si="1"/>
        <v>1.0924065689188736</v>
      </c>
      <c r="H3" s="11">
        <f t="shared" si="1"/>
        <v>1.1115236838749538</v>
      </c>
      <c r="I3" s="11">
        <f t="shared" si="1"/>
        <v>1.1309753483427656</v>
      </c>
      <c r="J3" s="11">
        <f t="shared" si="1"/>
        <v>1.1507674169387641</v>
      </c>
      <c r="K3" s="11">
        <f t="shared" si="1"/>
        <v>1.1709058467351925</v>
      </c>
      <c r="L3" s="11">
        <f t="shared" si="1"/>
        <v>1.1913966990530584</v>
      </c>
      <c r="M3" s="11">
        <f t="shared" si="1"/>
        <v>1.2122461412864869</v>
      </c>
      <c r="N3" s="11">
        <f t="shared" si="1"/>
        <v>1.2334604487590004</v>
      </c>
      <c r="O3" s="11">
        <f>N3+N3*1.54%</f>
        <v>1.252455739669889</v>
      </c>
      <c r="P3" s="11">
        <f>O3+O3*1.5%</f>
        <v>1.2712425757649373</v>
      </c>
      <c r="Q3" s="11">
        <f>P3+P3*1.438%</f>
        <v>1.289523044004437</v>
      </c>
      <c r="R3" s="11">
        <f>Q3+Q3*1.375%</f>
        <v>1.307253985859498</v>
      </c>
      <c r="S3" s="11">
        <f>R3+R3*1.33%</f>
        <v>1.3246404638714293</v>
      </c>
      <c r="T3" s="11">
        <f t="shared" ref="T3:U3" si="2">S3+S3*1.33%</f>
        <v>1.3422581820409194</v>
      </c>
      <c r="U3" s="11">
        <f t="shared" si="2"/>
        <v>1.3601102158620637</v>
      </c>
      <c r="V3" s="11">
        <f>U3+U3*1.27%</f>
        <v>1.377383615603512</v>
      </c>
      <c r="W3" s="11">
        <f t="shared" ref="W3" si="3">V3+V3*1.27%</f>
        <v>1.3948763875216765</v>
      </c>
      <c r="X3" s="11">
        <f>W3+W3*1.23%</f>
        <v>1.412033367088193</v>
      </c>
      <c r="Y3" s="11">
        <f>X3+X3*1.19%</f>
        <v>1.4288365641565426</v>
      </c>
      <c r="Z3" s="11">
        <f>Y3+Y3*1.25%</f>
        <v>1.4466970212084993</v>
      </c>
      <c r="AA3" s="11">
        <f>Z3+Z3*1.063%</f>
        <v>1.4620754105439457</v>
      </c>
      <c r="AB3" s="11">
        <f t="shared" ref="AB3:AC3" si="4">AA3+AA3*1.063%</f>
        <v>1.4776172721580279</v>
      </c>
      <c r="AC3" s="11">
        <f t="shared" si="4"/>
        <v>1.4933243437610677</v>
      </c>
      <c r="AD3" s="11">
        <f>AC3+AC3*1.04%</f>
        <v>1.5088549169361829</v>
      </c>
      <c r="AE3" s="11">
        <f t="shared" ref="AE3:AG3" si="5">AD3+AD3*1.04%</f>
        <v>1.5245470080723191</v>
      </c>
      <c r="AF3" s="11">
        <f t="shared" si="5"/>
        <v>1.5404022969562712</v>
      </c>
      <c r="AG3" s="11">
        <f t="shared" si="5"/>
        <v>1.5564224808446163</v>
      </c>
      <c r="AH3" s="11">
        <f>AG3+AG3*1.02%</f>
        <v>1.5722979901492313</v>
      </c>
      <c r="AI3" s="11">
        <f>AH3+AH3*0.98%</f>
        <v>1.5877065104526937</v>
      </c>
      <c r="AJ3" s="11">
        <f>AI3+AI3*0.94%</f>
        <v>1.6026309516509492</v>
      </c>
      <c r="AK3" s="11">
        <f t="shared" ref="AK3:AU3" si="6">AJ3+AJ3*0.94%</f>
        <v>1.6176956825964681</v>
      </c>
      <c r="AL3" s="11">
        <f t="shared" si="6"/>
        <v>1.6329020220128749</v>
      </c>
      <c r="AM3" s="11">
        <f t="shared" si="6"/>
        <v>1.6482513010197959</v>
      </c>
      <c r="AN3" s="11">
        <f t="shared" si="6"/>
        <v>1.6637448632493819</v>
      </c>
      <c r="AO3" s="11">
        <f t="shared" si="6"/>
        <v>1.679384064963926</v>
      </c>
      <c r="AP3" s="11">
        <f t="shared" si="6"/>
        <v>1.695170275174587</v>
      </c>
      <c r="AQ3" s="11">
        <f t="shared" si="6"/>
        <v>1.7111048757612282</v>
      </c>
      <c r="AR3" s="11">
        <f t="shared" si="6"/>
        <v>1.7271892615933837</v>
      </c>
      <c r="AS3" s="11">
        <f t="shared" si="6"/>
        <v>1.7434248406523616</v>
      </c>
      <c r="AT3" s="11">
        <f t="shared" si="6"/>
        <v>1.7598130341544937</v>
      </c>
      <c r="AU3" s="11">
        <f t="shared" si="6"/>
        <v>1.7763552766755459</v>
      </c>
      <c r="AV3" s="11">
        <f>AU3+AU3*0.896%</f>
        <v>1.7922714199545589</v>
      </c>
      <c r="AW3" s="11">
        <f t="shared" ref="AW3:AY3" si="7">AV3+AV3*0.896%</f>
        <v>1.8083301718773517</v>
      </c>
      <c r="AX3" s="11">
        <f t="shared" si="7"/>
        <v>1.8245328102173728</v>
      </c>
      <c r="AY3" s="11">
        <f t="shared" si="7"/>
        <v>1.8408806241969204</v>
      </c>
      <c r="AZ3" s="11">
        <f>AY3+AY3*0.875%</f>
        <v>1.8569883296586436</v>
      </c>
      <c r="BA3" s="11">
        <f t="shared" ref="BA3:BB3" si="8">AZ3+AZ3*0.875%</f>
        <v>1.8732369775431568</v>
      </c>
      <c r="BB3" s="11">
        <f t="shared" si="8"/>
        <v>1.8896278010966594</v>
      </c>
      <c r="BC3" s="11">
        <f>BB3+BB3*0.833%</f>
        <v>1.9053684006797946</v>
      </c>
      <c r="BD3" s="11">
        <f t="shared" ref="BD3:CF3" si="9">BC3+BC3*0.833%</f>
        <v>1.9212401194574573</v>
      </c>
      <c r="BE3" s="11">
        <f t="shared" si="9"/>
        <v>1.9372440496525378</v>
      </c>
      <c r="BF3" s="11">
        <f t="shared" si="9"/>
        <v>1.9533812925861436</v>
      </c>
      <c r="BG3" s="11">
        <f t="shared" si="9"/>
        <v>1.9696529587533862</v>
      </c>
      <c r="BH3" s="11">
        <f t="shared" si="9"/>
        <v>1.986060167899802</v>
      </c>
      <c r="BI3" s="11">
        <f t="shared" si="9"/>
        <v>2.0026040490984074</v>
      </c>
      <c r="BJ3" s="11">
        <f t="shared" si="9"/>
        <v>2.0192857408273972</v>
      </c>
      <c r="BK3" s="11">
        <f t="shared" si="9"/>
        <v>2.0361063910484893</v>
      </c>
      <c r="BL3" s="11">
        <f t="shared" si="9"/>
        <v>2.0530671572859234</v>
      </c>
      <c r="BM3" s="11">
        <f t="shared" si="9"/>
        <v>2.0701692067061153</v>
      </c>
      <c r="BN3" s="11">
        <f t="shared" si="9"/>
        <v>2.0874137161979771</v>
      </c>
      <c r="BO3" s="11">
        <f t="shared" si="9"/>
        <v>2.1048018724539062</v>
      </c>
      <c r="BP3" s="11">
        <f t="shared" si="9"/>
        <v>2.122334872051447</v>
      </c>
      <c r="BQ3" s="11">
        <f t="shared" si="9"/>
        <v>2.1400139215356355</v>
      </c>
      <c r="BR3" s="11">
        <f t="shared" si="9"/>
        <v>2.1578402375020276</v>
      </c>
      <c r="BS3" s="11">
        <f t="shared" si="9"/>
        <v>2.1758150466804196</v>
      </c>
      <c r="BT3" s="11">
        <f t="shared" si="9"/>
        <v>2.1939395860192676</v>
      </c>
      <c r="BU3" s="11">
        <f t="shared" si="9"/>
        <v>2.2122151027708084</v>
      </c>
      <c r="BV3" s="11">
        <f t="shared" si="9"/>
        <v>2.2306428545768893</v>
      </c>
      <c r="BW3" s="11">
        <f t="shared" si="9"/>
        <v>2.2492241095555148</v>
      </c>
      <c r="BX3" s="11">
        <f t="shared" si="9"/>
        <v>2.2679601463881123</v>
      </c>
      <c r="BY3" s="11">
        <f t="shared" si="9"/>
        <v>2.2868522544075254</v>
      </c>
      <c r="BZ3" s="11">
        <f t="shared" si="9"/>
        <v>2.3059017336867402</v>
      </c>
      <c r="CA3" s="11">
        <f t="shared" si="9"/>
        <v>2.3251098951283509</v>
      </c>
      <c r="CB3" s="11">
        <f t="shared" si="9"/>
        <v>2.3444780605547701</v>
      </c>
      <c r="CC3" s="11">
        <f t="shared" si="9"/>
        <v>2.3640075627991912</v>
      </c>
      <c r="CD3" s="11">
        <f t="shared" si="9"/>
        <v>2.3836997457973084</v>
      </c>
      <c r="CE3" s="11">
        <f t="shared" si="9"/>
        <v>2.4035559646797999</v>
      </c>
      <c r="CF3" s="11">
        <f t="shared" si="9"/>
        <v>2.4235775858655826</v>
      </c>
      <c r="CG3" s="11">
        <f>CF3+CF3*0.854%</f>
        <v>2.4442749384488747</v>
      </c>
      <c r="CH3" s="11">
        <f t="shared" ref="CH3:CI3" si="10">CG3+CG3*0.854%</f>
        <v>2.4651490464232282</v>
      </c>
      <c r="CI3" s="11">
        <f t="shared" si="10"/>
        <v>2.4862014192796824</v>
      </c>
      <c r="CJ3" s="11">
        <f>CI3+CI3*0.875%</f>
        <v>2.5079556816983795</v>
      </c>
      <c r="CK3" s="11">
        <f t="shared" ref="CK3:CL3" si="11">CJ3+CJ3*0.875%</f>
        <v>2.5299002939132404</v>
      </c>
      <c r="CL3" s="11">
        <f t="shared" si="11"/>
        <v>2.5520369214849814</v>
      </c>
      <c r="CM3" s="11">
        <f>CL3+CL3*0.896%</f>
        <v>2.5749031723014868</v>
      </c>
      <c r="CN3" s="11">
        <f t="shared" ref="CN3" si="12">CM3+CM3*0.896%</f>
        <v>2.5979743047253083</v>
      </c>
      <c r="CO3" s="11">
        <f>CN3+CN3*0.92%</f>
        <v>2.6218756683287809</v>
      </c>
      <c r="CP3" s="11">
        <f t="shared" ref="CP3" si="13">CO3+CO3*0.92%</f>
        <v>2.6459969244774055</v>
      </c>
      <c r="CQ3" s="11">
        <f t="shared" ref="CQ3:CR3" si="14">CP3+CP3*0.938%</f>
        <v>2.6708163756290038</v>
      </c>
      <c r="CR3" s="11">
        <f t="shared" si="14"/>
        <v>2.6958686332324038</v>
      </c>
      <c r="CS3" s="11">
        <f>CR3+CR3*0.958%</f>
        <v>2.7216950547387704</v>
      </c>
      <c r="CT3" s="11">
        <f t="shared" ref="CT3:CU3" si="15">CS3+CS3*0.958%</f>
        <v>2.7477688933631677</v>
      </c>
      <c r="CU3" s="11">
        <f t="shared" si="15"/>
        <v>2.7740925193615866</v>
      </c>
      <c r="CV3" s="11">
        <f>CU3+CU3*0.979%</f>
        <v>2.8012508851261364</v>
      </c>
      <c r="CW3" s="11">
        <f t="shared" ref="CW3:CX3" si="16">CV3+CV3*0.979%</f>
        <v>2.8286751312915213</v>
      </c>
      <c r="CX3" s="11">
        <f t="shared" si="16"/>
        <v>2.8563678608268654</v>
      </c>
      <c r="CY3" s="11">
        <f>CX3+CX3*1%</f>
        <v>2.8849315394351343</v>
      </c>
      <c r="CZ3" s="11">
        <f t="shared" ref="CZ3:DK3" si="17">CY3+CY3*1%</f>
        <v>2.9137808548294855</v>
      </c>
      <c r="DA3" s="11">
        <f t="shared" si="17"/>
        <v>2.9429186633777804</v>
      </c>
      <c r="DB3" s="11">
        <f t="shared" si="17"/>
        <v>2.9723478500115581</v>
      </c>
      <c r="DC3" s="11">
        <f t="shared" si="17"/>
        <v>3.0020713285116738</v>
      </c>
      <c r="DD3" s="11">
        <f t="shared" si="17"/>
        <v>3.0320920417967905</v>
      </c>
      <c r="DE3" s="11">
        <f t="shared" si="17"/>
        <v>3.0624129622147582</v>
      </c>
      <c r="DF3" s="11">
        <f t="shared" si="17"/>
        <v>3.0930370918369059</v>
      </c>
      <c r="DG3" s="11">
        <f t="shared" si="17"/>
        <v>3.1239674627552749</v>
      </c>
      <c r="DH3" s="11">
        <f t="shared" si="17"/>
        <v>3.1552071373828277</v>
      </c>
      <c r="DI3" s="11">
        <f t="shared" si="17"/>
        <v>3.1867592087566559</v>
      </c>
      <c r="DJ3" s="11">
        <f t="shared" si="17"/>
        <v>3.2186268008442225</v>
      </c>
      <c r="DK3" s="11">
        <f t="shared" si="17"/>
        <v>3.2508130688526649</v>
      </c>
      <c r="DL3" s="11">
        <f>DK3+DK3*1.02%</f>
        <v>3.2839713621549622</v>
      </c>
      <c r="DM3" s="11">
        <f t="shared" ref="DM3:DN3" si="18">DL3+DL3*1.02%</f>
        <v>3.3174678700489428</v>
      </c>
      <c r="DN3" s="11">
        <f t="shared" si="18"/>
        <v>3.3513060423234422</v>
      </c>
      <c r="DO3" s="11">
        <f>DN3+DN3*0.979%</f>
        <v>3.3841153284777885</v>
      </c>
      <c r="DP3" s="11">
        <f>DO3+DO3*0.938%</f>
        <v>3.4158583302589101</v>
      </c>
      <c r="DQ3" s="11">
        <f>DP3+DP3*0.896%</f>
        <v>3.44646442089803</v>
      </c>
      <c r="DR3" s="11">
        <f t="shared" ref="DR3" si="19">DQ3+DQ3*0.83%</f>
        <v>3.4750700755914834</v>
      </c>
    </row>
    <row r="5" spans="1:122">
      <c r="J5" s="10" t="s">
        <v>14</v>
      </c>
      <c r="K5" s="12" t="s">
        <v>15</v>
      </c>
    </row>
    <row r="6" spans="1:122" s="15" customFormat="1">
      <c r="A6" s="16"/>
      <c r="B6" s="11"/>
      <c r="C6" s="11"/>
      <c r="D6" s="11"/>
      <c r="E6" s="11"/>
      <c r="F6" s="11"/>
      <c r="G6" s="11"/>
      <c r="H6" s="11"/>
      <c r="I6" s="16" t="s">
        <v>6</v>
      </c>
      <c r="J6" s="2">
        <v>88041.09</v>
      </c>
      <c r="K6" s="11">
        <f t="shared" ref="K6" si="20">J6+J6*1.75%</f>
        <v>89581.809074999997</v>
      </c>
      <c r="L6" s="11">
        <f t="shared" ref="L6" si="21">K6+K6*1.75%</f>
        <v>91149.49073381249</v>
      </c>
      <c r="M6" s="11">
        <f t="shared" ref="M6" si="22">L6+L6*1.75%</f>
        <v>92744.606821654204</v>
      </c>
      <c r="N6" s="11">
        <f t="shared" ref="N6" si="23">M6+M6*1.75%</f>
        <v>94367.637441033148</v>
      </c>
      <c r="O6" s="11">
        <f t="shared" ref="O6" si="24">N6+N6*1.54%</f>
        <v>95820.899057625065</v>
      </c>
      <c r="P6" s="11">
        <f t="shared" ref="P6" si="25">O6+O6*1.5%</f>
        <v>97258.212543489441</v>
      </c>
      <c r="Q6" s="11">
        <f t="shared" ref="Q6" si="26">P6+P6*1.438%</f>
        <v>98656.785639864815</v>
      </c>
      <c r="R6" s="11">
        <f t="shared" ref="R6" si="27">Q6+Q6*1.375%</f>
        <v>100013.31644241295</v>
      </c>
      <c r="S6" s="11">
        <f t="shared" ref="S6" si="28">R6+R6*1.33%</f>
        <v>101343.49355109704</v>
      </c>
      <c r="T6" s="11">
        <f t="shared" ref="T6" si="29">S6+S6*1.33%</f>
        <v>102691.36201532662</v>
      </c>
      <c r="U6" s="11">
        <f t="shared" ref="U6" si="30">T6+T6*1.33%</f>
        <v>104057.15713013046</v>
      </c>
      <c r="V6" s="11">
        <f t="shared" ref="V6" si="31">U6+U6*1.27%</f>
        <v>105378.68302568312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</row>
    <row r="7" spans="1:122" s="15" customFormat="1">
      <c r="A7" s="13"/>
      <c r="B7" s="11"/>
      <c r="C7" s="11"/>
      <c r="D7" s="11"/>
      <c r="E7" s="11"/>
      <c r="F7" s="11"/>
      <c r="G7" s="11"/>
      <c r="H7" s="11"/>
      <c r="I7" s="13" t="s">
        <v>7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7">
        <f>V6-J6</f>
        <v>17337.59302568312</v>
      </c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</row>
    <row r="8" spans="1:122" s="15" customFormat="1">
      <c r="A8" s="13"/>
      <c r="B8" s="11"/>
      <c r="C8" s="11"/>
      <c r="D8" s="11"/>
      <c r="E8" s="11"/>
      <c r="F8" s="11"/>
      <c r="G8" s="11"/>
      <c r="H8" s="11"/>
      <c r="I8" s="13" t="s">
        <v>8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2">
        <f>J6-9782.34</f>
        <v>78258.75</v>
      </c>
      <c r="W8" s="11">
        <f t="shared" ref="W8" si="32">V8+V8*1.27%</f>
        <v>79252.636125000005</v>
      </c>
      <c r="X8" s="11">
        <f t="shared" ref="X8" si="33">W8+W8*1.23%</f>
        <v>80227.443549337506</v>
      </c>
      <c r="Y8" s="11">
        <f t="shared" ref="Y8" si="34">X8+X8*1.19%</f>
        <v>81182.150127574627</v>
      </c>
      <c r="Z8" s="11">
        <f t="shared" ref="Z8" si="35">Y8+Y8*1.25%</f>
        <v>82196.927004169309</v>
      </c>
      <c r="AA8" s="11">
        <f t="shared" ref="AA8" si="36">Z8+Z8*1.063%</f>
        <v>83070.680338223625</v>
      </c>
      <c r="AB8" s="11">
        <f t="shared" ref="AB8" si="37">AA8+AA8*1.063%</f>
        <v>83953.721670218947</v>
      </c>
      <c r="AC8" s="11">
        <f t="shared" ref="AC8" si="38">AB8+AB8*1.063%</f>
        <v>84846.149731573372</v>
      </c>
      <c r="AD8" s="11">
        <f t="shared" ref="AD8" si="39">AC8+AC8*1.04%</f>
        <v>85728.549688781728</v>
      </c>
      <c r="AE8" s="11">
        <f t="shared" ref="AE8" si="40">AD8+AD8*1.04%</f>
        <v>86620.126605545054</v>
      </c>
      <c r="AF8" s="11">
        <f t="shared" ref="AF8" si="41">AE8+AE8*1.04%</f>
        <v>87520.975922242724</v>
      </c>
      <c r="AG8" s="11">
        <f t="shared" ref="AG8" si="42">AF8+AF8*1.04%</f>
        <v>88431.194071834048</v>
      </c>
      <c r="AH8" s="11">
        <f t="shared" ref="AH8" si="43">AG8+AG8*1.02%</f>
        <v>89333.192251366752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</row>
    <row r="9" spans="1:122" s="15" customFormat="1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7">
        <f>AH8-V8</f>
        <v>11074.442251366752</v>
      </c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</row>
    <row r="10" spans="1:122" s="15" customFormat="1">
      <c r="A10" s="14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2">
        <f>V8-9782.34</f>
        <v>68476.41</v>
      </c>
      <c r="AI10" s="11">
        <f t="shared" ref="AI10" si="44">AH10+AH10*0.98%</f>
        <v>69147.478818000003</v>
      </c>
      <c r="AJ10" s="11">
        <f t="shared" ref="AJ10" si="45">AI10+AI10*0.94%</f>
        <v>69797.465118889202</v>
      </c>
      <c r="AK10" s="11">
        <f t="shared" ref="AK10" si="46">AJ10+AJ10*0.94%</f>
        <v>70453.561291006758</v>
      </c>
      <c r="AL10" s="11">
        <f t="shared" ref="AL10" si="47">AK10+AK10*0.94%</f>
        <v>71115.824767142214</v>
      </c>
      <c r="AM10" s="11">
        <f t="shared" ref="AM10" si="48">AL10+AL10*0.94%</f>
        <v>71784.313519953357</v>
      </c>
      <c r="AN10" s="11">
        <f t="shared" ref="AN10" si="49">AM10+AM10*0.94%</f>
        <v>72459.086067040917</v>
      </c>
      <c r="AO10" s="11">
        <f t="shared" ref="AO10" si="50">AN10+AN10*0.94%</f>
        <v>73140.201476071103</v>
      </c>
      <c r="AP10" s="11">
        <f t="shared" ref="AP10" si="51">AO10+AO10*0.94%</f>
        <v>73827.719369946164</v>
      </c>
      <c r="AQ10" s="11">
        <f t="shared" ref="AQ10" si="52">AP10+AP10*0.94%</f>
        <v>74521.699932023665</v>
      </c>
      <c r="AR10" s="11">
        <f t="shared" ref="AR10" si="53">AQ10+AQ10*0.94%</f>
        <v>75222.203911384684</v>
      </c>
      <c r="AS10" s="11">
        <f t="shared" ref="AS10" si="54">AR10+AR10*0.94%</f>
        <v>75929.292628151699</v>
      </c>
      <c r="AT10" s="11">
        <f t="shared" ref="AT10" si="55">AS10+AS10*0.94%</f>
        <v>76643.02797885632</v>
      </c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</row>
    <row r="11" spans="1:122" s="15" customFormat="1">
      <c r="A11" s="1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7">
        <f>AT10-AH10</f>
        <v>8166.6179788563168</v>
      </c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</row>
    <row r="12" spans="1:122" s="15" customFormat="1">
      <c r="A12" s="1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2">
        <f>AH10-9782.34</f>
        <v>58694.070000000007</v>
      </c>
      <c r="AU12" s="11">
        <f t="shared" ref="AU12" si="56">AT12+AT12*0.94%</f>
        <v>59245.794258000009</v>
      </c>
      <c r="AV12" s="11">
        <f t="shared" ref="AV12" si="57">AU12+AU12*0.896%</f>
        <v>59776.636574551689</v>
      </c>
      <c r="AW12" s="11">
        <f t="shared" ref="AW12" si="58">AV12+AV12*0.896%</f>
        <v>60312.235238259673</v>
      </c>
      <c r="AX12" s="11">
        <f t="shared" ref="AX12" si="59">AW12+AW12*0.896%</f>
        <v>60852.632865994477</v>
      </c>
      <c r="AY12" s="11">
        <f t="shared" ref="AY12" si="60">AX12+AX12*0.896%</f>
        <v>61397.872456473786</v>
      </c>
      <c r="AZ12" s="11">
        <f t="shared" ref="AZ12" si="61">AY12+AY12*0.875%</f>
        <v>61935.103840467935</v>
      </c>
      <c r="BA12" s="11">
        <f t="shared" ref="BA12" si="62">AZ12+AZ12*0.875%</f>
        <v>62477.035999072032</v>
      </c>
      <c r="BB12" s="11">
        <f t="shared" ref="BB12" si="63">BA12+BA12*0.875%</f>
        <v>63023.710064063911</v>
      </c>
      <c r="BC12" s="11">
        <f t="shared" ref="BC12" si="64">BB12+BB12*0.833%</f>
        <v>63548.697568897565</v>
      </c>
      <c r="BD12" s="11">
        <f t="shared" ref="BD12" si="65">BC12+BC12*0.833%</f>
        <v>64078.058219646482</v>
      </c>
      <c r="BE12" s="11">
        <f t="shared" ref="BE12" si="66">BD12+BD12*0.833%</f>
        <v>64611.828444616134</v>
      </c>
      <c r="BF12" s="11">
        <f t="shared" ref="BF12" si="67">BE12+BE12*0.833%</f>
        <v>65150.044975559787</v>
      </c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</row>
    <row r="13" spans="1:122" s="15" customFormat="1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7">
        <f>BF12-AT12</f>
        <v>6455.9749755597804</v>
      </c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</row>
    <row r="14" spans="1:122" s="15" customFormat="1">
      <c r="A14" s="14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2">
        <f>AT12-9782.34</f>
        <v>48911.73000000001</v>
      </c>
      <c r="BG14" s="11">
        <f t="shared" ref="BG14" si="68">BF14+BF14*0.833%</f>
        <v>49319.164710900011</v>
      </c>
      <c r="BH14" s="11">
        <f t="shared" ref="BH14" si="69">BG14+BG14*0.833%</f>
        <v>49729.993352941805</v>
      </c>
      <c r="BI14" s="11">
        <f t="shared" ref="BI14" si="70">BH14+BH14*0.833%</f>
        <v>50144.24419757181</v>
      </c>
      <c r="BJ14" s="11">
        <f t="shared" ref="BJ14" si="71">BI14+BI14*0.833%</f>
        <v>50561.945751737585</v>
      </c>
      <c r="BK14" s="11">
        <f t="shared" ref="BK14" si="72">BJ14+BJ14*0.833%</f>
        <v>50983.126759849561</v>
      </c>
      <c r="BL14" s="11">
        <f t="shared" ref="BL14" si="73">BK14+BK14*0.833%</f>
        <v>51407.816205759111</v>
      </c>
      <c r="BM14" s="11">
        <f t="shared" ref="BM14" si="74">BL14+BL14*0.833%</f>
        <v>51836.043314753086</v>
      </c>
      <c r="BN14" s="11">
        <f t="shared" ref="BN14" si="75">BM14+BM14*0.833%</f>
        <v>52267.837555564976</v>
      </c>
      <c r="BO14" s="11">
        <f t="shared" ref="BO14" si="76">BN14+BN14*0.833%</f>
        <v>52703.228642402835</v>
      </c>
      <c r="BP14" s="11">
        <f t="shared" ref="BP14" si="77">BO14+BO14*0.833%</f>
        <v>53142.246536994047</v>
      </c>
      <c r="BQ14" s="11">
        <f t="shared" ref="BQ14" si="78">BP14+BP14*0.833%</f>
        <v>53584.921450647205</v>
      </c>
      <c r="BR14" s="11">
        <f t="shared" ref="BR14" si="79">BQ14+BQ14*0.833%</f>
        <v>54031.283846331098</v>
      </c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</row>
    <row r="15" spans="1:122" s="15" customFormat="1">
      <c r="A15" s="14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7">
        <f>BR14-BF14</f>
        <v>5119.5538463310877</v>
      </c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</row>
    <row r="16" spans="1:122" s="15" customFormat="1">
      <c r="A16" s="14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2">
        <f>BF14-9782.34</f>
        <v>39129.390000000014</v>
      </c>
      <c r="BS16" s="11">
        <f t="shared" ref="BS16" si="80">BR16+BR16*0.833%</f>
        <v>39455.337818700013</v>
      </c>
      <c r="BT16" s="11">
        <f t="shared" ref="BT16" si="81">BS16+BS16*0.833%</f>
        <v>39784.000782729781</v>
      </c>
      <c r="BU16" s="11">
        <f t="shared" ref="BU16" si="82">BT16+BT16*0.833%</f>
        <v>40115.401509249918</v>
      </c>
      <c r="BV16" s="11">
        <f t="shared" ref="BV16" si="83">BU16+BU16*0.833%</f>
        <v>40449.562803821973</v>
      </c>
      <c r="BW16" s="11">
        <f t="shared" ref="BW16" si="84">BV16+BV16*0.833%</f>
        <v>40786.507661977812</v>
      </c>
      <c r="BX16" s="11">
        <f t="shared" ref="BX16" si="85">BW16+BW16*0.833%</f>
        <v>41126.259270802089</v>
      </c>
      <c r="BY16" s="11">
        <f t="shared" ref="BY16" si="86">BX16+BX16*0.833%</f>
        <v>41468.841010527867</v>
      </c>
      <c r="BZ16" s="11">
        <f t="shared" ref="BZ16" si="87">BY16+BY16*0.833%</f>
        <v>41814.276456145562</v>
      </c>
      <c r="CA16" s="11">
        <f t="shared" ref="CA16" si="88">BZ16+BZ16*0.833%</f>
        <v>42162.589379025252</v>
      </c>
      <c r="CB16" s="11">
        <f t="shared" ref="CB16" si="89">CA16+CA16*0.833%</f>
        <v>42513.803748552535</v>
      </c>
      <c r="CC16" s="11">
        <f t="shared" ref="CC16" si="90">CB16+CB16*0.833%</f>
        <v>42867.943733777975</v>
      </c>
      <c r="CD16" s="11">
        <f t="shared" ref="CD16" si="91">CC16+CC16*0.833%</f>
        <v>43225.033705080343</v>
      </c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</row>
    <row r="17" spans="1:122" s="15" customFormat="1">
      <c r="A17" s="14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7">
        <f>CD16-BR16</f>
        <v>4095.6437050803288</v>
      </c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</row>
    <row r="18" spans="1:122" s="15" customFormat="1">
      <c r="A18" s="1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2">
        <f>BR16-9782.34</f>
        <v>29347.050000000014</v>
      </c>
      <c r="CE18" s="11">
        <f t="shared" ref="CE18" si="92">CD18+CD18*0.833%</f>
        <v>29591.510926500014</v>
      </c>
      <c r="CF18" s="11">
        <f t="shared" ref="CF18" si="93">CE18+CE18*0.833%</f>
        <v>29838.008212517758</v>
      </c>
      <c r="CG18" s="11">
        <f t="shared" ref="CG18" si="94">CF18+CF18*0.854%</f>
        <v>30092.82480265266</v>
      </c>
      <c r="CH18" s="11">
        <f t="shared" ref="CH18" si="95">CG18+CG18*0.854%</f>
        <v>30349.817526467312</v>
      </c>
      <c r="CI18" s="11">
        <f t="shared" ref="CI18" si="96">CH18+CH18*0.854%</f>
        <v>30609.004968143341</v>
      </c>
      <c r="CJ18" s="11">
        <f t="shared" ref="CJ18" si="97">CI18+CI18*0.875%</f>
        <v>30876.833761614595</v>
      </c>
      <c r="CK18" s="11">
        <f t="shared" ref="CK18" si="98">CJ18+CJ18*0.875%</f>
        <v>31147.006057028721</v>
      </c>
      <c r="CL18" s="11">
        <f t="shared" ref="CL18" si="99">CK18+CK18*0.875%</f>
        <v>31419.542360027721</v>
      </c>
      <c r="CM18" s="11">
        <f t="shared" ref="CM18" si="100">CL18+CL18*0.896%</f>
        <v>31701.061459573568</v>
      </c>
      <c r="CN18" s="11">
        <f t="shared" ref="CN18" si="101">CM18+CM18*0.896%</f>
        <v>31985.102970251348</v>
      </c>
      <c r="CO18" s="11">
        <f t="shared" ref="CO18" si="102">CN18+CN18*0.92%</f>
        <v>32279.365917577659</v>
      </c>
      <c r="CP18" s="11">
        <f t="shared" ref="CP18" si="103">CO18+CO18*0.92%</f>
        <v>32576.336084019375</v>
      </c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</row>
    <row r="19" spans="1:122" s="15" customFormat="1">
      <c r="A19" s="1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7">
        <f>CP18-CD18</f>
        <v>3229.2860840193607</v>
      </c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</row>
    <row r="20" spans="1:122" s="15" customFormat="1">
      <c r="A20" s="1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2">
        <f>CD18-9782.34</f>
        <v>19564.710000000014</v>
      </c>
      <c r="CQ20" s="11">
        <f t="shared" ref="CQ20" si="104">CP20+CP20*0.938%</f>
        <v>19748.226979800012</v>
      </c>
      <c r="CR20" s="11">
        <f t="shared" ref="CR20" si="105">CQ20+CQ20*0.938%</f>
        <v>19933.465348870537</v>
      </c>
      <c r="CS20" s="11">
        <f t="shared" ref="CS20" si="106">CR20+CR20*0.958%</f>
        <v>20124.427946912718</v>
      </c>
      <c r="CT20" s="11">
        <f t="shared" ref="CT20" si="107">CS20+CS20*0.958%</f>
        <v>20317.219966644141</v>
      </c>
      <c r="CU20" s="11">
        <f t="shared" ref="CU20" si="108">CT20+CT20*0.958%</f>
        <v>20511.858933924592</v>
      </c>
      <c r="CV20" s="11">
        <f t="shared" ref="CV20" si="109">CU20+CU20*0.979%</f>
        <v>20712.670032887712</v>
      </c>
      <c r="CW20" s="11">
        <f t="shared" ref="CW20" si="110">CV20+CV20*0.979%</f>
        <v>20915.447072509683</v>
      </c>
      <c r="CX20" s="11">
        <f t="shared" ref="CX20" si="111">CW20+CW20*0.979%</f>
        <v>21120.209299349553</v>
      </c>
      <c r="CY20" s="11">
        <f t="shared" ref="CY20" si="112">CX20+CX20*1%</f>
        <v>21331.411392343049</v>
      </c>
      <c r="CZ20" s="11">
        <f t="shared" ref="CZ20" si="113">CY20+CY20*1%</f>
        <v>21544.725506266481</v>
      </c>
      <c r="DA20" s="11">
        <f t="shared" ref="DA20" si="114">CZ20+CZ20*1%</f>
        <v>21760.172761329144</v>
      </c>
      <c r="DB20" s="11">
        <f t="shared" ref="DB20" si="115">DA20+DA20*1%</f>
        <v>21977.774488942436</v>
      </c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</row>
    <row r="21" spans="1:122" s="15" customFormat="1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7">
        <f>DB20-CP20</f>
        <v>2413.064488942422</v>
      </c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</row>
    <row r="22" spans="1:122" s="15" customFormat="1">
      <c r="A22" s="14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2">
        <f>CP20-9782.34</f>
        <v>9782.3700000000135</v>
      </c>
      <c r="DC22" s="11">
        <f t="shared" ref="DC22" si="116">DB22+DB22*1%</f>
        <v>9880.1937000000144</v>
      </c>
      <c r="DD22" s="11">
        <f t="shared" ref="DD22" si="117">DC22+DC22*1%</f>
        <v>9978.9956370000145</v>
      </c>
      <c r="DE22" s="11">
        <f t="shared" ref="DE22" si="118">DD22+DD22*1%</f>
        <v>10078.785593370014</v>
      </c>
      <c r="DF22" s="11">
        <f t="shared" ref="DF22" si="119">DE22+DE22*1%</f>
        <v>10179.573449303714</v>
      </c>
      <c r="DG22" s="11">
        <f t="shared" ref="DG22" si="120">DF22+DF22*1%</f>
        <v>10281.369183796751</v>
      </c>
      <c r="DH22" s="11">
        <f t="shared" ref="DH22" si="121">DG22+DG22*1%</f>
        <v>10384.182875634719</v>
      </c>
      <c r="DI22" s="11">
        <f t="shared" ref="DI22" si="122">DH22+DH22*1%</f>
        <v>10488.024704391066</v>
      </c>
      <c r="DJ22" s="11">
        <f t="shared" ref="DJ22" si="123">DI22+DI22*1%</f>
        <v>10592.904951434977</v>
      </c>
      <c r="DK22" s="11">
        <f t="shared" ref="DK22" si="124">DJ22+DJ22*1%</f>
        <v>10698.834000949328</v>
      </c>
      <c r="DL22" s="11">
        <f t="shared" ref="DL22" si="125">DK22+DK22*1.02%</f>
        <v>10807.962107759011</v>
      </c>
      <c r="DM22" s="11">
        <f t="shared" ref="DM22" si="126">DL22+DL22*1.02%</f>
        <v>10918.203321258154</v>
      </c>
      <c r="DN22" s="11">
        <f t="shared" ref="DN22" si="127">DM22+DM22*1.02%</f>
        <v>11029.568995134987</v>
      </c>
      <c r="DO22" s="11"/>
      <c r="DP22" s="11"/>
      <c r="DQ22" s="11"/>
      <c r="DR22" s="11"/>
    </row>
    <row r="23" spans="1:122" s="15" customFormat="1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7">
        <f>DN22-DB22</f>
        <v>1247.1989951349733</v>
      </c>
      <c r="DO23" s="11"/>
      <c r="DP23" s="11"/>
      <c r="DQ23" s="11"/>
      <c r="DR23" s="11"/>
    </row>
    <row r="24" spans="1:122" s="15" customFormat="1">
      <c r="A24" s="1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2">
        <f>DB22-9782.34</f>
        <v>3.0000000013387762E-2</v>
      </c>
      <c r="DO24" s="11"/>
      <c r="DP24" s="11"/>
      <c r="DQ24" s="11"/>
      <c r="DR24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8246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2019-05-18T20:20:33Z</dcterms:created>
  <dcterms:modified xsi:type="dcterms:W3CDTF">2025-07-23T15:30:07Z</dcterms:modified>
</cp:coreProperties>
</file>