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28" activeTab="1"/>
  </bookViews>
  <sheets>
    <sheet name="συμβολαια" sheetId="1" r:id="rId1"/>
    <sheet name="ταχδικΚΛΠ" sheetId="23" r:id="rId2"/>
    <sheet name="δικαιώματα" sheetId="13" r:id="rId3"/>
    <sheet name="φύλλα2α" sheetId="12" r:id="rId4"/>
    <sheet name="πολλΣυμβ" sheetId="14" r:id="rId5"/>
    <sheet name="αντίγραφα" sheetId="16" r:id="rId6"/>
    <sheet name="μεταγραφή" sheetId="4" r:id="rId7"/>
    <sheet name="προςΔΟΥ" sheetId="20" r:id="rId8"/>
    <sheet name="κ-15-17" sheetId="11" r:id="rId9"/>
    <sheet name="ταμείαΚατάστ" sheetId="7" r:id="rId10"/>
    <sheet name="χαρτόσ" sheetId="15" r:id="rId11"/>
    <sheet name="βιβλΕσ" sheetId="9" r:id="rId12"/>
    <sheet name="βιβλΕσΕκτ" sheetId="18" r:id="rId13"/>
    <sheet name="φάκελος" sheetId="8" r:id="rId14"/>
    <sheet name="bSymbolaio" sheetId="22" r:id="rId15"/>
    <sheet name="βιβλίοΣυμβ" sheetId="10" r:id="rId16"/>
    <sheet name="εθνΠληρ" sheetId="6" r:id="rId17"/>
    <sheet name="πολίτης200" sheetId="5" r:id="rId18"/>
  </sheets>
  <externalReferences>
    <externalReference r:id="rId19"/>
  </externalReferences>
  <definedNames>
    <definedName name="_xlnm._FilterDatabase" localSheetId="1" hidden="1">ταχδικΚΛΠ!$B$1:$B$71</definedName>
  </definedNames>
  <calcPr calcId="125725"/>
</workbook>
</file>

<file path=xl/calcChain.xml><?xml version="1.0" encoding="utf-8"?>
<calcChain xmlns="http://schemas.openxmlformats.org/spreadsheetml/2006/main">
  <c r="J49" i="23"/>
  <c r="I50"/>
  <c r="I49" s="1"/>
  <c r="I53"/>
  <c r="I54" s="1"/>
  <c r="E64"/>
  <c r="E65" s="1"/>
  <c r="Z26" i="16" l="1"/>
  <c r="G27" i="5"/>
  <c r="H27" s="1"/>
  <c r="I49"/>
  <c r="K48" i="23" l="1"/>
  <c r="L48"/>
  <c r="M48"/>
  <c r="N48"/>
  <c r="D48"/>
  <c r="D49" s="1"/>
  <c r="E48"/>
  <c r="E49" s="1"/>
  <c r="F48"/>
  <c r="F49" s="1"/>
  <c r="G48"/>
  <c r="G49" s="1"/>
  <c r="H48"/>
  <c r="I48"/>
  <c r="C48"/>
  <c r="C49" s="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J2"/>
  <c r="J3"/>
  <c r="J4"/>
  <c r="J5"/>
  <c r="J6"/>
  <c r="J7"/>
  <c r="J8"/>
  <c r="J9"/>
  <c r="J10"/>
  <c r="P11" i="1" s="1"/>
  <c r="J11" i="23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31" i="1" s="1"/>
  <c r="J31" i="23"/>
  <c r="J32"/>
  <c r="J33"/>
  <c r="J34"/>
  <c r="J35"/>
  <c r="J36"/>
  <c r="J37"/>
  <c r="J38"/>
  <c r="J39"/>
  <c r="J40"/>
  <c r="J41"/>
  <c r="J42"/>
  <c r="P43" i="1" s="1"/>
  <c r="J43" i="23"/>
  <c r="J44"/>
  <c r="J45"/>
  <c r="J46"/>
  <c r="J4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2"/>
  <c r="A3"/>
  <c r="A4"/>
  <c r="A5"/>
  <c r="A6"/>
  <c r="A7"/>
  <c r="A8"/>
  <c r="A9"/>
  <c r="A10"/>
  <c r="A11"/>
  <c r="A12"/>
  <c r="A13"/>
  <c r="A16"/>
  <c r="A17"/>
  <c r="A19"/>
  <c r="A20"/>
  <c r="A21"/>
  <c r="A22"/>
  <c r="A23"/>
  <c r="A24"/>
  <c r="A25"/>
  <c r="A27"/>
  <c r="A28"/>
  <c r="A29"/>
  <c r="A30"/>
  <c r="A31"/>
  <c r="A32"/>
  <c r="A33"/>
  <c r="A34"/>
  <c r="A35"/>
  <c r="A36"/>
  <c r="A37"/>
  <c r="A38"/>
  <c r="A39"/>
  <c r="A40"/>
  <c r="A41"/>
  <c r="A42"/>
  <c r="A44"/>
  <c r="A45"/>
  <c r="A46"/>
  <c r="A47"/>
  <c r="A48"/>
  <c r="A2"/>
  <c r="AA48" i="9"/>
  <c r="Z48"/>
  <c r="AB32"/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L49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3"/>
  <c r="R4" i="15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3"/>
  <c r="AB37" i="9"/>
  <c r="AA37"/>
  <c r="Z36"/>
  <c r="S49" i="16"/>
  <c r="T49"/>
  <c r="U49"/>
  <c r="V49"/>
  <c r="K49" i="23" l="1"/>
  <c r="J51"/>
  <c r="K51" s="1"/>
  <c r="I51"/>
  <c r="I52" s="1"/>
  <c r="R49" i="15"/>
  <c r="J48" i="23"/>
  <c r="K50" s="1"/>
  <c r="O48"/>
  <c r="P42" i="1"/>
  <c r="P34"/>
  <c r="P26"/>
  <c r="P14"/>
  <c r="P6"/>
  <c r="P46"/>
  <c r="P38"/>
  <c r="P30"/>
  <c r="P22"/>
  <c r="P18"/>
  <c r="P10"/>
  <c r="P3"/>
  <c r="P47"/>
  <c r="P39"/>
  <c r="P35"/>
  <c r="P27"/>
  <c r="P23"/>
  <c r="P19"/>
  <c r="P15"/>
  <c r="P7"/>
  <c r="P48"/>
  <c r="P44"/>
  <c r="P40"/>
  <c r="P36"/>
  <c r="P32"/>
  <c r="P28"/>
  <c r="P24"/>
  <c r="P20"/>
  <c r="P16"/>
  <c r="P12"/>
  <c r="P8"/>
  <c r="P4"/>
  <c r="P45"/>
  <c r="P41"/>
  <c r="P37"/>
  <c r="P33"/>
  <c r="P29"/>
  <c r="P25"/>
  <c r="P21"/>
  <c r="P17"/>
  <c r="P13"/>
  <c r="P9"/>
  <c r="P5"/>
  <c r="X3" i="7"/>
  <c r="W3"/>
  <c r="V3"/>
  <c r="S3" i="9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T49"/>
  <c r="U49"/>
  <c r="V49"/>
  <c r="W49"/>
  <c r="P49" i="1" l="1"/>
  <c r="S49" i="9"/>
  <c r="I6" i="12"/>
  <c r="I10"/>
  <c r="I18"/>
  <c r="I29"/>
  <c r="I30"/>
  <c r="I38"/>
  <c r="I42"/>
  <c r="H6"/>
  <c r="H14"/>
  <c r="H26"/>
  <c r="H34"/>
  <c r="H38"/>
  <c r="H46"/>
  <c r="G13"/>
  <c r="G3"/>
  <c r="G4"/>
  <c r="G5"/>
  <c r="I7"/>
  <c r="G8"/>
  <c r="G9"/>
  <c r="H10"/>
  <c r="I11"/>
  <c r="I13"/>
  <c r="I14"/>
  <c r="I15"/>
  <c r="I17"/>
  <c r="H18"/>
  <c r="I19"/>
  <c r="I21"/>
  <c r="I22"/>
  <c r="I23"/>
  <c r="G24"/>
  <c r="I25"/>
  <c r="I26"/>
  <c r="I27"/>
  <c r="H29"/>
  <c r="H30"/>
  <c r="I31"/>
  <c r="I33"/>
  <c r="I34"/>
  <c r="I35"/>
  <c r="I37"/>
  <c r="I39"/>
  <c r="G40"/>
  <c r="G41"/>
  <c r="H42"/>
  <c r="I43"/>
  <c r="I45"/>
  <c r="I46"/>
  <c r="I47"/>
  <c r="X3" i="9"/>
  <c r="X49" s="1"/>
  <c r="X4"/>
  <c r="R4" s="1"/>
  <c r="G4" i="5" s="1"/>
  <c r="H4" s="1"/>
  <c r="X5" i="9"/>
  <c r="R5" s="1"/>
  <c r="G5" i="5" s="1"/>
  <c r="H5" s="1"/>
  <c r="X6" i="9"/>
  <c r="R6" s="1"/>
  <c r="G6" i="5" s="1"/>
  <c r="H6" s="1"/>
  <c r="X7" i="9"/>
  <c r="R7" s="1"/>
  <c r="G7" i="5" s="1"/>
  <c r="H7" s="1"/>
  <c r="X8" i="9"/>
  <c r="R8" s="1"/>
  <c r="G8" i="5" s="1"/>
  <c r="H8" s="1"/>
  <c r="X9" i="9"/>
  <c r="R9" s="1"/>
  <c r="G9" i="5" s="1"/>
  <c r="H9" s="1"/>
  <c r="X10" i="9"/>
  <c r="R10" s="1"/>
  <c r="G10" i="5" s="1"/>
  <c r="H10" s="1"/>
  <c r="X11" i="9"/>
  <c r="R11" s="1"/>
  <c r="G11" i="5" s="1"/>
  <c r="H11" s="1"/>
  <c r="X12" i="9"/>
  <c r="R12" s="1"/>
  <c r="G12" i="5" s="1"/>
  <c r="H12" s="1"/>
  <c r="X13" i="9"/>
  <c r="R13" s="1"/>
  <c r="G13" i="5" s="1"/>
  <c r="H13" s="1"/>
  <c r="X14" i="9"/>
  <c r="R14" s="1"/>
  <c r="G14" i="5" s="1"/>
  <c r="H14" s="1"/>
  <c r="X15" i="9"/>
  <c r="R15" s="1"/>
  <c r="G15" i="5" s="1"/>
  <c r="H15" s="1"/>
  <c r="X16" i="9"/>
  <c r="R16" s="1"/>
  <c r="G16" i="5" s="1"/>
  <c r="H16" s="1"/>
  <c r="X17" i="9"/>
  <c r="R17" s="1"/>
  <c r="G17" i="5" s="1"/>
  <c r="H17" s="1"/>
  <c r="X18" i="9"/>
  <c r="R18" s="1"/>
  <c r="G18" i="5" s="1"/>
  <c r="H18" s="1"/>
  <c r="X19" i="9"/>
  <c r="R19" s="1"/>
  <c r="G19" i="5" s="1"/>
  <c r="H19" s="1"/>
  <c r="X20" i="9"/>
  <c r="R20" s="1"/>
  <c r="G20" i="5" s="1"/>
  <c r="H20" s="1"/>
  <c r="X21" i="9"/>
  <c r="R21" s="1"/>
  <c r="G21" i="5" s="1"/>
  <c r="H21" s="1"/>
  <c r="X22" i="9"/>
  <c r="R22" s="1"/>
  <c r="G22" i="5" s="1"/>
  <c r="H22" s="1"/>
  <c r="X23" i="9"/>
  <c r="R23" s="1"/>
  <c r="G23" i="5" s="1"/>
  <c r="H23" s="1"/>
  <c r="X24" i="9"/>
  <c r="R24" s="1"/>
  <c r="G24" i="5" s="1"/>
  <c r="H24" s="1"/>
  <c r="X25" i="9"/>
  <c r="R25" s="1"/>
  <c r="G25" i="5" s="1"/>
  <c r="H25" s="1"/>
  <c r="X26" i="9"/>
  <c r="R26" s="1"/>
  <c r="G26" i="5" s="1"/>
  <c r="H26" s="1"/>
  <c r="X28" i="9"/>
  <c r="R28" s="1"/>
  <c r="G28" i="5" s="1"/>
  <c r="H28" s="1"/>
  <c r="X29" i="9"/>
  <c r="R29" s="1"/>
  <c r="G29" i="5" s="1"/>
  <c r="H29" s="1"/>
  <c r="X30" i="9"/>
  <c r="R30" s="1"/>
  <c r="G30" i="5" s="1"/>
  <c r="H30" s="1"/>
  <c r="X31" i="9"/>
  <c r="R31" s="1"/>
  <c r="G31" i="5" s="1"/>
  <c r="H31" s="1"/>
  <c r="X32" i="9"/>
  <c r="R32" s="1"/>
  <c r="G32" i="5" s="1"/>
  <c r="H32" s="1"/>
  <c r="X33" i="9"/>
  <c r="R33" s="1"/>
  <c r="G33" i="5" s="1"/>
  <c r="H33" s="1"/>
  <c r="X34" i="9"/>
  <c r="R34" s="1"/>
  <c r="G34" i="5" s="1"/>
  <c r="H34" s="1"/>
  <c r="X35" i="9"/>
  <c r="R35" s="1"/>
  <c r="G35" i="5" s="1"/>
  <c r="H35" s="1"/>
  <c r="X36" i="9"/>
  <c r="R36" s="1"/>
  <c r="G36" i="5" s="1"/>
  <c r="H36" s="1"/>
  <c r="X37" i="9"/>
  <c r="R37" s="1"/>
  <c r="G37" i="5" s="1"/>
  <c r="H37" s="1"/>
  <c r="X38" i="9"/>
  <c r="R38" s="1"/>
  <c r="G38" i="5" s="1"/>
  <c r="H38" s="1"/>
  <c r="X39" i="9"/>
  <c r="R39" s="1"/>
  <c r="G39" i="5" s="1"/>
  <c r="H39" s="1"/>
  <c r="X40" i="9"/>
  <c r="R40" s="1"/>
  <c r="G40" i="5" s="1"/>
  <c r="H40" s="1"/>
  <c r="X41" i="9"/>
  <c r="R41" s="1"/>
  <c r="G41" i="5" s="1"/>
  <c r="H41" s="1"/>
  <c r="X42" i="9"/>
  <c r="R42" s="1"/>
  <c r="G42" i="5" s="1"/>
  <c r="H42" s="1"/>
  <c r="X43" i="9"/>
  <c r="R43" s="1"/>
  <c r="G43" i="5" s="1"/>
  <c r="H43" s="1"/>
  <c r="X44" i="9"/>
  <c r="R44" s="1"/>
  <c r="G44" i="5" s="1"/>
  <c r="H44" s="1"/>
  <c r="X45" i="9"/>
  <c r="R45" s="1"/>
  <c r="G45" i="5" s="1"/>
  <c r="H45" s="1"/>
  <c r="X46" i="9"/>
  <c r="R46" s="1"/>
  <c r="G46" i="5" s="1"/>
  <c r="H46" s="1"/>
  <c r="X47" i="9"/>
  <c r="R47" s="1"/>
  <c r="G47" i="5" s="1"/>
  <c r="H47" s="1"/>
  <c r="X48" i="9"/>
  <c r="R48" s="1"/>
  <c r="G48" i="5" s="1"/>
  <c r="H48" s="1"/>
  <c r="R3" i="9" l="1"/>
  <c r="G3" i="5" s="1"/>
  <c r="H17" i="12"/>
  <c r="G29"/>
  <c r="H45"/>
  <c r="H33"/>
  <c r="H22"/>
  <c r="H13"/>
  <c r="I5"/>
  <c r="G45"/>
  <c r="G25"/>
  <c r="I48"/>
  <c r="H48"/>
  <c r="I40"/>
  <c r="H40"/>
  <c r="I32"/>
  <c r="H32"/>
  <c r="I24"/>
  <c r="H24"/>
  <c r="I16"/>
  <c r="H16"/>
  <c r="I8"/>
  <c r="H8"/>
  <c r="G35"/>
  <c r="G19"/>
  <c r="H11"/>
  <c r="G31"/>
  <c r="G20"/>
  <c r="H39"/>
  <c r="H23"/>
  <c r="I3"/>
  <c r="G43"/>
  <c r="G27"/>
  <c r="G16"/>
  <c r="H19"/>
  <c r="H9"/>
  <c r="H3"/>
  <c r="I41"/>
  <c r="I9"/>
  <c r="I44"/>
  <c r="H44"/>
  <c r="I36"/>
  <c r="H36"/>
  <c r="I28"/>
  <c r="H28"/>
  <c r="I20"/>
  <c r="H20"/>
  <c r="I12"/>
  <c r="H12"/>
  <c r="I4"/>
  <c r="H4"/>
  <c r="H43"/>
  <c r="H27"/>
  <c r="G47"/>
  <c r="G36"/>
  <c r="G15"/>
  <c r="H7"/>
  <c r="G48"/>
  <c r="G37"/>
  <c r="G32"/>
  <c r="G21"/>
  <c r="G11"/>
  <c r="H41"/>
  <c r="H35"/>
  <c r="H25"/>
  <c r="G44"/>
  <c r="G39"/>
  <c r="G33"/>
  <c r="G28"/>
  <c r="G23"/>
  <c r="G17"/>
  <c r="G12"/>
  <c r="G7"/>
  <c r="H47"/>
  <c r="H37"/>
  <c r="H31"/>
  <c r="H21"/>
  <c r="H15"/>
  <c r="H5"/>
  <c r="G46"/>
  <c r="G42"/>
  <c r="G38"/>
  <c r="G34"/>
  <c r="G30"/>
  <c r="G26"/>
  <c r="G22"/>
  <c r="G18"/>
  <c r="G14"/>
  <c r="G10"/>
  <c r="G6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3"/>
  <c r="H3" i="5" l="1"/>
  <c r="H49" s="1"/>
  <c r="G49"/>
  <c r="O49"/>
  <c r="P49"/>
  <c r="Q49"/>
  <c r="L49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3"/>
  <c r="G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3"/>
  <c r="AE4" i="11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3"/>
  <c r="R49" i="9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3"/>
  <c r="AE49" i="11" l="1"/>
  <c r="B4" i="1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A33" i="8" l="1"/>
  <c r="A48" i="22" l="1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D3" i="5" l="1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 l="1"/>
  <c r="H53" i="18"/>
  <c r="M49" i="9"/>
  <c r="S49" i="15"/>
  <c r="W49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3"/>
  <c r="Y49" i="15"/>
  <c r="H4" i="20"/>
  <c r="J4" i="1" s="1"/>
  <c r="I5" i="20"/>
  <c r="I6"/>
  <c r="H8"/>
  <c r="J8" i="1" s="1"/>
  <c r="I9" i="20"/>
  <c r="I10"/>
  <c r="H11"/>
  <c r="H12"/>
  <c r="J12" i="1" s="1"/>
  <c r="I13" i="20"/>
  <c r="H15"/>
  <c r="J15" i="1" s="1"/>
  <c r="I16" i="20"/>
  <c r="I17"/>
  <c r="H18"/>
  <c r="H19"/>
  <c r="J19" i="1" s="1"/>
  <c r="I20" i="20"/>
  <c r="I21"/>
  <c r="H23"/>
  <c r="J23" i="1" s="1"/>
  <c r="I24" i="20"/>
  <c r="I25"/>
  <c r="J27" i="1"/>
  <c r="I28" i="20"/>
  <c r="I29"/>
  <c r="H31"/>
  <c r="J31" i="1" s="1"/>
  <c r="I32" i="20"/>
  <c r="I33"/>
  <c r="H35"/>
  <c r="J35" i="1" s="1"/>
  <c r="I36" i="20"/>
  <c r="I37"/>
  <c r="H38"/>
  <c r="I40"/>
  <c r="I41"/>
  <c r="I44"/>
  <c r="H45"/>
  <c r="I48"/>
  <c r="I3"/>
  <c r="G49"/>
  <c r="F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G49" i="4"/>
  <c r="H49"/>
  <c r="I4"/>
  <c r="I5"/>
  <c r="I5" i="1" s="1"/>
  <c r="I7" i="4"/>
  <c r="I7" i="1" s="1"/>
  <c r="I8" i="4"/>
  <c r="I8" i="1" s="1"/>
  <c r="I11" i="4"/>
  <c r="I11" i="1" s="1"/>
  <c r="I12" i="4"/>
  <c r="I12" i="1" s="1"/>
  <c r="I13" i="4"/>
  <c r="I13" i="1" s="1"/>
  <c r="I14" i="4"/>
  <c r="I14" i="1" s="1"/>
  <c r="I15" i="4"/>
  <c r="I15" i="1" s="1"/>
  <c r="I18" i="4"/>
  <c r="I18" i="1" s="1"/>
  <c r="I19" i="4"/>
  <c r="I19" i="1" s="1"/>
  <c r="I20" i="4"/>
  <c r="I20" i="1" s="1"/>
  <c r="I22" i="4"/>
  <c r="I22" i="1" s="1"/>
  <c r="I23" i="4"/>
  <c r="I23" i="1" s="1"/>
  <c r="I26" i="4"/>
  <c r="I26" i="1" s="1"/>
  <c r="I27" i="4"/>
  <c r="I27" i="1" s="1"/>
  <c r="I28" i="4"/>
  <c r="I28" i="1" s="1"/>
  <c r="I30" i="4"/>
  <c r="I30" i="1" s="1"/>
  <c r="I31" i="4"/>
  <c r="I31" i="1" s="1"/>
  <c r="I32" i="4"/>
  <c r="I32" i="1" s="1"/>
  <c r="I34" i="4"/>
  <c r="I34" i="1" s="1"/>
  <c r="I35" i="4"/>
  <c r="I35" i="1" s="1"/>
  <c r="I36" i="4"/>
  <c r="I36" i="1" s="1"/>
  <c r="I38" i="4"/>
  <c r="I38" i="1" s="1"/>
  <c r="I42" i="4"/>
  <c r="I42" i="1" s="1"/>
  <c r="I44" i="4"/>
  <c r="I44" i="1" s="1"/>
  <c r="I46" i="4"/>
  <c r="I46" i="1" s="1"/>
  <c r="I3" i="4"/>
  <c r="I39" l="1"/>
  <c r="I39" i="1" s="1"/>
  <c r="H20" i="20"/>
  <c r="J20" i="1" s="1"/>
  <c r="H41" i="20"/>
  <c r="H48"/>
  <c r="J48" i="1" s="1"/>
  <c r="H13" i="20"/>
  <c r="H29"/>
  <c r="H6"/>
  <c r="I4" i="1"/>
  <c r="I3"/>
  <c r="I47" i="4"/>
  <c r="I47" i="1" s="1"/>
  <c r="I43" i="4"/>
  <c r="I43" i="1" s="1"/>
  <c r="I24" i="4"/>
  <c r="I24" i="1" s="1"/>
  <c r="I16" i="4"/>
  <c r="I16" i="1" s="1"/>
  <c r="I9" i="4"/>
  <c r="I9" i="1" s="1"/>
  <c r="I48" i="4"/>
  <c r="I48" i="1" s="1"/>
  <c r="I40" i="4"/>
  <c r="I40" i="1" s="1"/>
  <c r="I33" i="4"/>
  <c r="I33" i="1" s="1"/>
  <c r="I29" i="4"/>
  <c r="I29" i="1" s="1"/>
  <c r="I21" i="4"/>
  <c r="I21" i="1" s="1"/>
  <c r="I10" i="4"/>
  <c r="I10" i="1" s="1"/>
  <c r="I45" i="4"/>
  <c r="I45" i="1" s="1"/>
  <c r="I41" i="4"/>
  <c r="I41" i="1" s="1"/>
  <c r="I37" i="4"/>
  <c r="I37" i="1" s="1"/>
  <c r="I25" i="4"/>
  <c r="I25" i="1" s="1"/>
  <c r="I17" i="4"/>
  <c r="I17" i="1" s="1"/>
  <c r="I6" i="4"/>
  <c r="I6" i="1" s="1"/>
  <c r="I38" i="20"/>
  <c r="H33"/>
  <c r="H21"/>
  <c r="I45"/>
  <c r="H40"/>
  <c r="H28"/>
  <c r="H5"/>
  <c r="H3"/>
  <c r="H37"/>
  <c r="H25"/>
  <c r="H17"/>
  <c r="H10"/>
  <c r="H44"/>
  <c r="H36"/>
  <c r="H32"/>
  <c r="H24"/>
  <c r="H16"/>
  <c r="H9"/>
  <c r="F49" i="4"/>
  <c r="H46" i="20"/>
  <c r="I46"/>
  <c r="H42"/>
  <c r="I42"/>
  <c r="H34"/>
  <c r="I34"/>
  <c r="J26" i="1"/>
  <c r="H22" i="20"/>
  <c r="I22"/>
  <c r="H14"/>
  <c r="I14"/>
  <c r="I11"/>
  <c r="J38" i="1"/>
  <c r="H30" i="20"/>
  <c r="I30"/>
  <c r="J18" i="1"/>
  <c r="J11"/>
  <c r="H7" i="20"/>
  <c r="I7"/>
  <c r="I18"/>
  <c r="J45" i="1"/>
  <c r="I35" i="20"/>
  <c r="I31"/>
  <c r="I23"/>
  <c r="I15"/>
  <c r="I8"/>
  <c r="H47"/>
  <c r="I47"/>
  <c r="H43"/>
  <c r="I43"/>
  <c r="H39"/>
  <c r="I39"/>
  <c r="I19"/>
  <c r="I12"/>
  <c r="I4"/>
  <c r="E49"/>
  <c r="J41" i="1" l="1"/>
  <c r="J9"/>
  <c r="J32"/>
  <c r="J6"/>
  <c r="J24"/>
  <c r="J10"/>
  <c r="J28"/>
  <c r="J13"/>
  <c r="J16"/>
  <c r="J25"/>
  <c r="J17"/>
  <c r="J5"/>
  <c r="J21"/>
  <c r="J29"/>
  <c r="J36"/>
  <c r="J37"/>
  <c r="J33"/>
  <c r="J44"/>
  <c r="J43"/>
  <c r="J46"/>
  <c r="J40"/>
  <c r="J39"/>
  <c r="J47"/>
  <c r="J42"/>
  <c r="K49"/>
  <c r="I49"/>
  <c r="I49" i="4"/>
  <c r="J3" i="1"/>
  <c r="J7"/>
  <c r="J22"/>
  <c r="J34"/>
  <c r="J30"/>
  <c r="J14"/>
  <c r="H49" i="20"/>
  <c r="I49"/>
  <c r="J49" i="1" l="1"/>
  <c r="E48" i="18" l="1"/>
  <c r="F48"/>
  <c r="G48"/>
  <c r="G40"/>
  <c r="G41"/>
  <c r="G42"/>
  <c r="G43"/>
  <c r="G44"/>
  <c r="G45"/>
  <c r="G46"/>
  <c r="G47"/>
  <c r="G39"/>
  <c r="F40"/>
  <c r="F41"/>
  <c r="F42"/>
  <c r="F43"/>
  <c r="F44"/>
  <c r="F45"/>
  <c r="F46"/>
  <c r="F47"/>
  <c r="F39"/>
  <c r="E40"/>
  <c r="E41"/>
  <c r="E42"/>
  <c r="E43"/>
  <c r="E44"/>
  <c r="E45"/>
  <c r="E46"/>
  <c r="E47"/>
  <c r="E39"/>
  <c r="A31"/>
  <c r="A32"/>
  <c r="A33"/>
  <c r="A34"/>
  <c r="A35"/>
  <c r="A36"/>
  <c r="A37"/>
  <c r="A38"/>
  <c r="B31"/>
  <c r="B32"/>
  <c r="B33"/>
  <c r="B34"/>
  <c r="B35"/>
  <c r="B36"/>
  <c r="B37"/>
  <c r="B38"/>
  <c r="C31"/>
  <c r="C32"/>
  <c r="C33"/>
  <c r="C34"/>
  <c r="C35"/>
  <c r="C36"/>
  <c r="C37"/>
  <c r="C38"/>
  <c r="D31"/>
  <c r="D32"/>
  <c r="D33"/>
  <c r="D34"/>
  <c r="D35"/>
  <c r="D36"/>
  <c r="D37"/>
  <c r="D38"/>
  <c r="E31"/>
  <c r="E32"/>
  <c r="E33"/>
  <c r="E34"/>
  <c r="E35"/>
  <c r="E36"/>
  <c r="E37"/>
  <c r="E38"/>
  <c r="F31"/>
  <c r="F32"/>
  <c r="F33"/>
  <c r="F34"/>
  <c r="F35"/>
  <c r="F36"/>
  <c r="F37"/>
  <c r="F38"/>
  <c r="G32"/>
  <c r="G33"/>
  <c r="G34"/>
  <c r="G35"/>
  <c r="G36"/>
  <c r="G37"/>
  <c r="G38"/>
  <c r="D40" i="9"/>
  <c r="D41"/>
  <c r="D42"/>
  <c r="D43"/>
  <c r="D44"/>
  <c r="D45"/>
  <c r="D46"/>
  <c r="D47"/>
  <c r="D48"/>
  <c r="D39"/>
  <c r="D37"/>
  <c r="D38"/>
  <c r="C40"/>
  <c r="C41"/>
  <c r="C42"/>
  <c r="C43"/>
  <c r="C44"/>
  <c r="C45"/>
  <c r="C46"/>
  <c r="C47"/>
  <c r="C48"/>
  <c r="C39"/>
  <c r="B40"/>
  <c r="B41"/>
  <c r="B42"/>
  <c r="B43"/>
  <c r="B44"/>
  <c r="B45"/>
  <c r="B46"/>
  <c r="B47"/>
  <c r="B48"/>
  <c r="B39"/>
  <c r="A40"/>
  <c r="A41"/>
  <c r="A42"/>
  <c r="A43"/>
  <c r="A44"/>
  <c r="A45"/>
  <c r="A46"/>
  <c r="A47"/>
  <c r="A48"/>
  <c r="A39"/>
  <c r="C37"/>
  <c r="C38"/>
  <c r="B37"/>
  <c r="B38"/>
  <c r="A37"/>
  <c r="A38"/>
  <c r="B4" i="1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J49" i="13" l="1"/>
  <c r="C4" i="1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3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N39" i="13"/>
  <c r="P39" i="14" s="1"/>
  <c r="N40" i="13"/>
  <c r="P40" i="14" s="1"/>
  <c r="N41" i="13"/>
  <c r="P41" i="14" s="1"/>
  <c r="N42" i="13"/>
  <c r="P42" i="14" s="1"/>
  <c r="N43" i="13"/>
  <c r="P43" i="14" s="1"/>
  <c r="N44" i="13"/>
  <c r="P44" i="14" s="1"/>
  <c r="N45" i="13"/>
  <c r="P45" i="14" s="1"/>
  <c r="N46" i="13"/>
  <c r="P46" i="14" s="1"/>
  <c r="N47" i="13"/>
  <c r="P47" i="14" s="1"/>
  <c r="N48" i="13"/>
  <c r="P48" i="14" s="1"/>
  <c r="O49" i="10"/>
  <c r="Q49"/>
  <c r="S49"/>
  <c r="J40"/>
  <c r="J41"/>
  <c r="J42"/>
  <c r="J43"/>
  <c r="J44"/>
  <c r="J45"/>
  <c r="J46"/>
  <c r="J47"/>
  <c r="J48"/>
  <c r="H33"/>
  <c r="H34"/>
  <c r="H35"/>
  <c r="H36"/>
  <c r="H37"/>
  <c r="H38"/>
  <c r="H39"/>
  <c r="H40"/>
  <c r="H41"/>
  <c r="H42"/>
  <c r="H43"/>
  <c r="H44"/>
  <c r="H45"/>
  <c r="H46"/>
  <c r="H47"/>
  <c r="H48"/>
  <c r="G36"/>
  <c r="G37"/>
  <c r="G38"/>
  <c r="G39"/>
  <c r="G40"/>
  <c r="G41"/>
  <c r="G42"/>
  <c r="G43"/>
  <c r="G44"/>
  <c r="G45"/>
  <c r="G46"/>
  <c r="G47"/>
  <c r="G48"/>
  <c r="Q43" i="14" l="1"/>
  <c r="Q48"/>
  <c r="Q40"/>
  <c r="Q45"/>
  <c r="Q41"/>
  <c r="Q47"/>
  <c r="Q39"/>
  <c r="Q44"/>
  <c r="Q46"/>
  <c r="Q42"/>
  <c r="N17" i="13"/>
  <c r="P17" i="14" s="1"/>
  <c r="N18" i="13"/>
  <c r="P18" i="14" s="1"/>
  <c r="N19" i="13"/>
  <c r="P19" i="14" s="1"/>
  <c r="N20" i="13"/>
  <c r="P20" i="14" s="1"/>
  <c r="N21" i="13"/>
  <c r="P21" i="14" s="1"/>
  <c r="N22" i="13"/>
  <c r="P22" i="14" s="1"/>
  <c r="N23" i="13"/>
  <c r="P23" i="14" s="1"/>
  <c r="N24" i="13"/>
  <c r="P24" i="14" s="1"/>
  <c r="N25" i="13"/>
  <c r="P25" i="14" s="1"/>
  <c r="N26" i="13"/>
  <c r="P26" i="14" s="1"/>
  <c r="N27" i="13"/>
  <c r="P27" i="14" s="1"/>
  <c r="N28" i="13"/>
  <c r="P28" i="14" s="1"/>
  <c r="N29" i="13"/>
  <c r="P29" i="14" s="1"/>
  <c r="N30" i="13"/>
  <c r="P30" i="14" s="1"/>
  <c r="N31" i="13"/>
  <c r="P31" i="14" s="1"/>
  <c r="N32" i="13"/>
  <c r="P32" i="14" s="1"/>
  <c r="N33" i="13"/>
  <c r="P33" i="14" s="1"/>
  <c r="N34" i="13"/>
  <c r="P34" i="14" s="1"/>
  <c r="N35" i="13"/>
  <c r="P35" i="14" s="1"/>
  <c r="N36" i="13"/>
  <c r="P36" i="14" s="1"/>
  <c r="N37" i="13"/>
  <c r="P37" i="14" s="1"/>
  <c r="N38" i="13"/>
  <c r="P38" i="14" s="1"/>
  <c r="D19" i="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1" i="15"/>
  <c r="B32"/>
  <c r="B33"/>
  <c r="B34"/>
  <c r="B35"/>
  <c r="B36"/>
  <c r="B37"/>
  <c r="B38"/>
  <c r="B39"/>
  <c r="B40"/>
  <c r="B41"/>
  <c r="B42"/>
  <c r="B43"/>
  <c r="B44"/>
  <c r="B45"/>
  <c r="B46"/>
  <c r="B47"/>
  <c r="B48"/>
  <c r="C33"/>
  <c r="C34"/>
  <c r="C35"/>
  <c r="C36"/>
  <c r="C37"/>
  <c r="C38"/>
  <c r="C39"/>
  <c r="C40"/>
  <c r="C41"/>
  <c r="C42"/>
  <c r="C43"/>
  <c r="C44"/>
  <c r="C45"/>
  <c r="C46"/>
  <c r="C47"/>
  <c r="C48"/>
  <c r="B32" i="14"/>
  <c r="B33"/>
  <c r="B34"/>
  <c r="B35"/>
  <c r="B36"/>
  <c r="B37"/>
  <c r="B38"/>
  <c r="B39"/>
  <c r="B40"/>
  <c r="B41"/>
  <c r="B42"/>
  <c r="B43"/>
  <c r="B44"/>
  <c r="B45"/>
  <c r="B46"/>
  <c r="B47"/>
  <c r="B48"/>
  <c r="E27" i="16"/>
  <c r="I27" s="1"/>
  <c r="P27" s="1"/>
  <c r="E28"/>
  <c r="I28" s="1"/>
  <c r="P28" s="1"/>
  <c r="E29"/>
  <c r="I29" s="1"/>
  <c r="P29" s="1"/>
  <c r="E30"/>
  <c r="I30" s="1"/>
  <c r="P30" s="1"/>
  <c r="E31"/>
  <c r="I31" s="1"/>
  <c r="P31" s="1"/>
  <c r="E32"/>
  <c r="I32" s="1"/>
  <c r="P32" s="1"/>
  <c r="E33"/>
  <c r="I33" s="1"/>
  <c r="P33" s="1"/>
  <c r="E34"/>
  <c r="I34" s="1"/>
  <c r="P34" s="1"/>
  <c r="E35"/>
  <c r="I35" s="1"/>
  <c r="P35" s="1"/>
  <c r="E36"/>
  <c r="I36" s="1"/>
  <c r="P36" s="1"/>
  <c r="E37"/>
  <c r="I37" s="1"/>
  <c r="P37" s="1"/>
  <c r="E38"/>
  <c r="I38" s="1"/>
  <c r="P38" s="1"/>
  <c r="E39"/>
  <c r="I39" s="1"/>
  <c r="P39" s="1"/>
  <c r="E40"/>
  <c r="I40" s="1"/>
  <c r="P40" s="1"/>
  <c r="E41"/>
  <c r="I41" s="1"/>
  <c r="P41" s="1"/>
  <c r="E42"/>
  <c r="I42" s="1"/>
  <c r="P42" s="1"/>
  <c r="E43"/>
  <c r="I43" s="1"/>
  <c r="P43" s="1"/>
  <c r="E44"/>
  <c r="I44" s="1"/>
  <c r="P44" s="1"/>
  <c r="E45"/>
  <c r="I45" s="1"/>
  <c r="P45" s="1"/>
  <c r="E46"/>
  <c r="I46" s="1"/>
  <c r="P46" s="1"/>
  <c r="E47"/>
  <c r="I47" s="1"/>
  <c r="P47" s="1"/>
  <c r="E48"/>
  <c r="I48" s="1"/>
  <c r="P48" s="1"/>
  <c r="D25"/>
  <c r="H25" s="1"/>
  <c r="D26"/>
  <c r="H26" s="1"/>
  <c r="D27"/>
  <c r="H27" s="1"/>
  <c r="D28"/>
  <c r="H28" s="1"/>
  <c r="D29"/>
  <c r="H29" s="1"/>
  <c r="D30"/>
  <c r="H30" s="1"/>
  <c r="D31"/>
  <c r="H31" s="1"/>
  <c r="D32"/>
  <c r="H32" s="1"/>
  <c r="D33"/>
  <c r="H33" s="1"/>
  <c r="D34"/>
  <c r="H34" s="1"/>
  <c r="D35"/>
  <c r="H35" s="1"/>
  <c r="D36"/>
  <c r="H36" s="1"/>
  <c r="D37"/>
  <c r="H37" s="1"/>
  <c r="D38"/>
  <c r="H38" s="1"/>
  <c r="D39"/>
  <c r="H39" s="1"/>
  <c r="D40"/>
  <c r="H40" s="1"/>
  <c r="D41"/>
  <c r="H41" s="1"/>
  <c r="D42"/>
  <c r="H42" s="1"/>
  <c r="D43"/>
  <c r="H43" s="1"/>
  <c r="D44"/>
  <c r="H44" s="1"/>
  <c r="D45"/>
  <c r="H45" s="1"/>
  <c r="D46"/>
  <c r="H46" s="1"/>
  <c r="D47"/>
  <c r="H47" s="1"/>
  <c r="D48"/>
  <c r="H48" s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F49" i="9"/>
  <c r="G49"/>
  <c r="H49"/>
  <c r="I49"/>
  <c r="J49"/>
  <c r="D31"/>
  <c r="D32"/>
  <c r="D33"/>
  <c r="D34"/>
  <c r="D35"/>
  <c r="D36"/>
  <c r="C26"/>
  <c r="C27"/>
  <c r="C28"/>
  <c r="C29"/>
  <c r="C30"/>
  <c r="C31"/>
  <c r="C32"/>
  <c r="C33"/>
  <c r="C34"/>
  <c r="C35"/>
  <c r="C3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8"/>
  <c r="B29"/>
  <c r="B30"/>
  <c r="B31"/>
  <c r="B32"/>
  <c r="B33"/>
  <c r="B34"/>
  <c r="B35"/>
  <c r="B36"/>
  <c r="G4" i="1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D39"/>
  <c r="D40"/>
  <c r="D41"/>
  <c r="D42"/>
  <c r="D43"/>
  <c r="D44"/>
  <c r="D45"/>
  <c r="D46"/>
  <c r="D47"/>
  <c r="D4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9"/>
  <c r="C40"/>
  <c r="C41"/>
  <c r="C42"/>
  <c r="C43"/>
  <c r="C44"/>
  <c r="C45"/>
  <c r="C46"/>
  <c r="C47"/>
  <c r="C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9"/>
  <c r="B40"/>
  <c r="B41"/>
  <c r="B42"/>
  <c r="B43"/>
  <c r="B44"/>
  <c r="B45"/>
  <c r="B46"/>
  <c r="B47"/>
  <c r="B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9"/>
  <c r="A40"/>
  <c r="A41"/>
  <c r="A42"/>
  <c r="A43"/>
  <c r="A44"/>
  <c r="A45"/>
  <c r="A46"/>
  <c r="A47"/>
  <c r="A48"/>
  <c r="D3"/>
  <c r="C3"/>
  <c r="B3"/>
  <c r="A3"/>
  <c r="D29" i="4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B31" i="6"/>
  <c r="B32"/>
  <c r="B33"/>
  <c r="B34"/>
  <c r="B35"/>
  <c r="B36"/>
  <c r="B37"/>
  <c r="B38"/>
  <c r="B39"/>
  <c r="B40"/>
  <c r="B41"/>
  <c r="B42"/>
  <c r="B43"/>
  <c r="B44"/>
  <c r="B45"/>
  <c r="B46"/>
  <c r="B47"/>
  <c r="B48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T49" i="5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Q35" i="14" l="1"/>
  <c r="Q31"/>
  <c r="Q23"/>
  <c r="Q36"/>
  <c r="Q32"/>
  <c r="Q25"/>
  <c r="Q38"/>
  <c r="Q33"/>
  <c r="Q27"/>
  <c r="Q34"/>
  <c r="Q30"/>
  <c r="K35" i="12"/>
  <c r="J35" s="1"/>
  <c r="K31"/>
  <c r="J31" s="1"/>
  <c r="R42" i="14"/>
  <c r="R30"/>
  <c r="S43"/>
  <c r="R31"/>
  <c r="R45"/>
  <c r="K36" i="12"/>
  <c r="J36" s="1"/>
  <c r="K32"/>
  <c r="J32" s="1"/>
  <c r="F49" i="18"/>
  <c r="G49"/>
  <c r="E49"/>
  <c r="J24" i="10"/>
  <c r="J25"/>
  <c r="J26"/>
  <c r="J27"/>
  <c r="J28"/>
  <c r="J29"/>
  <c r="J30"/>
  <c r="J31"/>
  <c r="J32"/>
  <c r="J33"/>
  <c r="J34"/>
  <c r="J35"/>
  <c r="J36"/>
  <c r="J37"/>
  <c r="J38"/>
  <c r="J39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H30"/>
  <c r="H31"/>
  <c r="H32"/>
  <c r="G23"/>
  <c r="G24"/>
  <c r="G25"/>
  <c r="G26"/>
  <c r="G27"/>
  <c r="G28"/>
  <c r="G29"/>
  <c r="G30"/>
  <c r="G31"/>
  <c r="G32"/>
  <c r="G33"/>
  <c r="G34"/>
  <c r="G35"/>
  <c r="Z31" i="5" l="1"/>
  <c r="AA31" s="1"/>
  <c r="Z39"/>
  <c r="AA39" s="1"/>
  <c r="Z38"/>
  <c r="AA38" s="1"/>
  <c r="Z37"/>
  <c r="AA37" s="1"/>
  <c r="Z32"/>
  <c r="AA32" s="1"/>
  <c r="Z40"/>
  <c r="AA40" s="1"/>
  <c r="Z42"/>
  <c r="AA42" s="1"/>
  <c r="Z41"/>
  <c r="AA41" s="1"/>
  <c r="Z27"/>
  <c r="AA27" s="1"/>
  <c r="Z35"/>
  <c r="AA35" s="1"/>
  <c r="Z43"/>
  <c r="AA43" s="1"/>
  <c r="Z34"/>
  <c r="AA34" s="1"/>
  <c r="Z46"/>
  <c r="AA46" s="1"/>
  <c r="Z33"/>
  <c r="AA33" s="1"/>
  <c r="Z45"/>
  <c r="AA45" s="1"/>
  <c r="Z28"/>
  <c r="AA28" s="1"/>
  <c r="Z44"/>
  <c r="AA44" s="1"/>
  <c r="Z30"/>
  <c r="AA30" s="1"/>
  <c r="Z29"/>
  <c r="AA29" s="1"/>
  <c r="F32" i="1"/>
  <c r="F36"/>
  <c r="F31"/>
  <c r="K28" i="12"/>
  <c r="J28" s="1"/>
  <c r="Q24" i="14"/>
  <c r="Q22"/>
  <c r="Q26"/>
  <c r="Q20"/>
  <c r="Q28"/>
  <c r="Q17"/>
  <c r="Q19"/>
  <c r="Q18"/>
  <c r="Q29"/>
  <c r="Q21"/>
  <c r="Q37"/>
  <c r="K22" i="12"/>
  <c r="J22" s="1"/>
  <c r="K24"/>
  <c r="J24" s="1"/>
  <c r="K27"/>
  <c r="J27" s="1"/>
  <c r="S42" i="14"/>
  <c r="S33"/>
  <c r="R44"/>
  <c r="R34"/>
  <c r="R43"/>
  <c r="R29"/>
  <c r="S32"/>
  <c r="S38"/>
  <c r="S36"/>
  <c r="R47"/>
  <c r="S37"/>
  <c r="S30"/>
  <c r="K47" i="12"/>
  <c r="J47" s="1"/>
  <c r="K43"/>
  <c r="J43" s="1"/>
  <c r="K41"/>
  <c r="J41" s="1"/>
  <c r="K46"/>
  <c r="J46" s="1"/>
  <c r="K39"/>
  <c r="J39" s="1"/>
  <c r="S46" i="14"/>
  <c r="S35"/>
  <c r="R33"/>
  <c r="R48"/>
  <c r="S48"/>
  <c r="R38"/>
  <c r="S40"/>
  <c r="S29"/>
  <c r="S45"/>
  <c r="S39"/>
  <c r="R46"/>
  <c r="R35"/>
  <c r="R32"/>
  <c r="R40"/>
  <c r="K42" i="12"/>
  <c r="J42" s="1"/>
  <c r="K45"/>
  <c r="J45" s="1"/>
  <c r="K44"/>
  <c r="J44" s="1"/>
  <c r="K40"/>
  <c r="J40" s="1"/>
  <c r="S41" i="14"/>
  <c r="R41"/>
  <c r="K25" i="12"/>
  <c r="J25" s="1"/>
  <c r="S44" i="14"/>
  <c r="R37"/>
  <c r="K26" i="12"/>
  <c r="J26" s="1"/>
  <c r="K48"/>
  <c r="J48" s="1"/>
  <c r="K34"/>
  <c r="J34" s="1"/>
  <c r="K37"/>
  <c r="J37" s="1"/>
  <c r="K33"/>
  <c r="J33" s="1"/>
  <c r="K30"/>
  <c r="J30" s="1"/>
  <c r="S34" i="14"/>
  <c r="K38" i="12"/>
  <c r="J38" s="1"/>
  <c r="K29"/>
  <c r="J29" s="1"/>
  <c r="K23"/>
  <c r="J23" s="1"/>
  <c r="S31" i="14"/>
  <c r="R39"/>
  <c r="S47"/>
  <c r="R36"/>
  <c r="D4" i="7"/>
  <c r="D5"/>
  <c r="D6"/>
  <c r="D7"/>
  <c r="D8"/>
  <c r="D9"/>
  <c r="D10"/>
  <c r="D11"/>
  <c r="D12"/>
  <c r="D13"/>
  <c r="D14"/>
  <c r="D15"/>
  <c r="D16"/>
  <c r="D17"/>
  <c r="D18"/>
  <c r="C4"/>
  <c r="C5"/>
  <c r="C6"/>
  <c r="C7"/>
  <c r="C8"/>
  <c r="C9"/>
  <c r="C10"/>
  <c r="C11"/>
  <c r="C12"/>
  <c r="C13"/>
  <c r="C14"/>
  <c r="C15"/>
  <c r="C16"/>
  <c r="C17"/>
  <c r="C18"/>
  <c r="C19"/>
  <c r="B4"/>
  <c r="B5"/>
  <c r="B6"/>
  <c r="B7"/>
  <c r="B8"/>
  <c r="B9"/>
  <c r="B10"/>
  <c r="B11"/>
  <c r="B12"/>
  <c r="B13"/>
  <c r="B14"/>
  <c r="B15"/>
  <c r="B16"/>
  <c r="B17"/>
  <c r="B4" i="1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"/>
  <c r="C4"/>
  <c r="G4" s="1"/>
  <c r="C5"/>
  <c r="G5" s="1"/>
  <c r="C6"/>
  <c r="G6" s="1"/>
  <c r="C7"/>
  <c r="G7" s="1"/>
  <c r="C8"/>
  <c r="G8" s="1"/>
  <c r="C9"/>
  <c r="G9" s="1"/>
  <c r="C10"/>
  <c r="G10" s="1"/>
  <c r="C11"/>
  <c r="G11" s="1"/>
  <c r="C12"/>
  <c r="G12" s="1"/>
  <c r="C13"/>
  <c r="G13" s="1"/>
  <c r="C14"/>
  <c r="G14" s="1"/>
  <c r="C15"/>
  <c r="G15" s="1"/>
  <c r="C16"/>
  <c r="G16" s="1"/>
  <c r="C17"/>
  <c r="G17" s="1"/>
  <c r="C18"/>
  <c r="G18" s="1"/>
  <c r="C19"/>
  <c r="G19" s="1"/>
  <c r="C20"/>
  <c r="G20" s="1"/>
  <c r="C21"/>
  <c r="G21" s="1"/>
  <c r="C22"/>
  <c r="C23"/>
  <c r="G23" s="1"/>
  <c r="C24"/>
  <c r="G24" s="1"/>
  <c r="C25"/>
  <c r="G25" s="1"/>
  <c r="C26"/>
  <c r="G26" s="1"/>
  <c r="C27"/>
  <c r="F27" s="1"/>
  <c r="F49" s="1"/>
  <c r="C28"/>
  <c r="G28" s="1"/>
  <c r="C29"/>
  <c r="G29" s="1"/>
  <c r="C30"/>
  <c r="G30" s="1"/>
  <c r="C31"/>
  <c r="G31" s="1"/>
  <c r="C32"/>
  <c r="G32" s="1"/>
  <c r="C33"/>
  <c r="G33" s="1"/>
  <c r="C34"/>
  <c r="G34" s="1"/>
  <c r="C35"/>
  <c r="G35" s="1"/>
  <c r="C36"/>
  <c r="G36" s="1"/>
  <c r="C37"/>
  <c r="G37" s="1"/>
  <c r="C38"/>
  <c r="G38" s="1"/>
  <c r="C39"/>
  <c r="G39" s="1"/>
  <c r="C40"/>
  <c r="G40" s="1"/>
  <c r="C41"/>
  <c r="G41" s="1"/>
  <c r="C42"/>
  <c r="G42" s="1"/>
  <c r="C43"/>
  <c r="G43" s="1"/>
  <c r="C44"/>
  <c r="G44" s="1"/>
  <c r="C45"/>
  <c r="G45" s="1"/>
  <c r="C46"/>
  <c r="G46" s="1"/>
  <c r="C47"/>
  <c r="G47" s="1"/>
  <c r="C48"/>
  <c r="G48" s="1"/>
  <c r="C3"/>
  <c r="G3" s="1"/>
  <c r="U4" i="1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3"/>
  <c r="J4" i="10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C4" i="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D4" i="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E4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E4" i="16"/>
  <c r="I4" s="1"/>
  <c r="P4" s="1"/>
  <c r="E5"/>
  <c r="I5" s="1"/>
  <c r="P5" s="1"/>
  <c r="E6"/>
  <c r="I6" s="1"/>
  <c r="P6" s="1"/>
  <c r="E7"/>
  <c r="I7" s="1"/>
  <c r="P7" s="1"/>
  <c r="E8"/>
  <c r="I8" s="1"/>
  <c r="P8" s="1"/>
  <c r="E9"/>
  <c r="I9" s="1"/>
  <c r="P9" s="1"/>
  <c r="E10"/>
  <c r="I10" s="1"/>
  <c r="P10" s="1"/>
  <c r="E11"/>
  <c r="I11" s="1"/>
  <c r="P11" s="1"/>
  <c r="E12"/>
  <c r="I12" s="1"/>
  <c r="P12" s="1"/>
  <c r="E13"/>
  <c r="I13" s="1"/>
  <c r="P13" s="1"/>
  <c r="E14"/>
  <c r="I14" s="1"/>
  <c r="P14" s="1"/>
  <c r="E15"/>
  <c r="I15" s="1"/>
  <c r="P15" s="1"/>
  <c r="E16"/>
  <c r="I16" s="1"/>
  <c r="P16" s="1"/>
  <c r="E17"/>
  <c r="I17" s="1"/>
  <c r="P17" s="1"/>
  <c r="E18"/>
  <c r="I18" s="1"/>
  <c r="P18" s="1"/>
  <c r="E19"/>
  <c r="I19" s="1"/>
  <c r="P19" s="1"/>
  <c r="E20"/>
  <c r="I20" s="1"/>
  <c r="P20" s="1"/>
  <c r="E21"/>
  <c r="I21" s="1"/>
  <c r="P21" s="1"/>
  <c r="E22"/>
  <c r="I22" s="1"/>
  <c r="P22" s="1"/>
  <c r="E23"/>
  <c r="I23" s="1"/>
  <c r="P23" s="1"/>
  <c r="E24"/>
  <c r="I24" s="1"/>
  <c r="P24" s="1"/>
  <c r="E25"/>
  <c r="I25" s="1"/>
  <c r="P25" s="1"/>
  <c r="E26"/>
  <c r="I26" s="1"/>
  <c r="P26" s="1"/>
  <c r="D4"/>
  <c r="H4" s="1"/>
  <c r="D5"/>
  <c r="H5" s="1"/>
  <c r="D6"/>
  <c r="H6" s="1"/>
  <c r="D7"/>
  <c r="H7" s="1"/>
  <c r="D8"/>
  <c r="H8" s="1"/>
  <c r="D9"/>
  <c r="H9" s="1"/>
  <c r="D10"/>
  <c r="H10" s="1"/>
  <c r="D11"/>
  <c r="H11" s="1"/>
  <c r="D12"/>
  <c r="H12" s="1"/>
  <c r="D13"/>
  <c r="H13" s="1"/>
  <c r="D14"/>
  <c r="H14" s="1"/>
  <c r="D15"/>
  <c r="H15" s="1"/>
  <c r="D16"/>
  <c r="H16" s="1"/>
  <c r="D17"/>
  <c r="H17" s="1"/>
  <c r="D18"/>
  <c r="H18" s="1"/>
  <c r="D19"/>
  <c r="H19" s="1"/>
  <c r="D20"/>
  <c r="H20" s="1"/>
  <c r="D21"/>
  <c r="H21" s="1"/>
  <c r="D22"/>
  <c r="H22" s="1"/>
  <c r="D23"/>
  <c r="H23" s="1"/>
  <c r="D24"/>
  <c r="H24" s="1"/>
  <c r="C4"/>
  <c r="C5"/>
  <c r="C6"/>
  <c r="C7"/>
  <c r="C8"/>
  <c r="C9"/>
  <c r="C10"/>
  <c r="C11"/>
  <c r="C12"/>
  <c r="C13"/>
  <c r="C14"/>
  <c r="C1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C4" i="1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F49"/>
  <c r="I49"/>
  <c r="J49"/>
  <c r="D49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8" i="14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4" i="1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 i="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 i="1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3"/>
  <c r="D49" i="11"/>
  <c r="E49"/>
  <c r="F49"/>
  <c r="H49"/>
  <c r="M49"/>
  <c r="N49"/>
  <c r="O49"/>
  <c r="Q49"/>
  <c r="W49"/>
  <c r="X49"/>
  <c r="Z49"/>
  <c r="AH49"/>
  <c r="AI49"/>
  <c r="AJ49"/>
  <c r="AK49"/>
  <c r="A3"/>
  <c r="A4" i="1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" i="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E49" i="13"/>
  <c r="G3" i="10"/>
  <c r="N3" i="13"/>
  <c r="P3" i="14" s="1"/>
  <c r="N4" i="13"/>
  <c r="P4" i="14" s="1"/>
  <c r="N5" i="13"/>
  <c r="P5" i="14" s="1"/>
  <c r="N6" i="13"/>
  <c r="P6" i="14" s="1"/>
  <c r="N7" i="13"/>
  <c r="P7" i="14" s="1"/>
  <c r="N8" i="13"/>
  <c r="P8" i="14" s="1"/>
  <c r="N9" i="13"/>
  <c r="P9" i="14" s="1"/>
  <c r="N10" i="13"/>
  <c r="P10" i="14" s="1"/>
  <c r="N11" i="13"/>
  <c r="P11" i="14" s="1"/>
  <c r="N12" i="13"/>
  <c r="P12" i="14" s="1"/>
  <c r="N13" i="13"/>
  <c r="P13" i="14" s="1"/>
  <c r="N14" i="13"/>
  <c r="P14" i="14" s="1"/>
  <c r="N15" i="13"/>
  <c r="P15" i="14" s="1"/>
  <c r="N16" i="13"/>
  <c r="P16" i="14" s="1"/>
  <c r="F49" i="5"/>
  <c r="B3" i="6"/>
  <c r="C3" i="4"/>
  <c r="H47" i="13" l="1"/>
  <c r="K47" s="1"/>
  <c r="I47"/>
  <c r="H47" i="7" s="1"/>
  <c r="H35" i="13"/>
  <c r="I35"/>
  <c r="H31"/>
  <c r="I31"/>
  <c r="H19"/>
  <c r="K19" s="1"/>
  <c r="I19"/>
  <c r="H19" i="7" s="1"/>
  <c r="H7" i="13"/>
  <c r="K7" s="1"/>
  <c r="I7"/>
  <c r="H7" i="7" s="1"/>
  <c r="H48" i="13"/>
  <c r="K48" s="1"/>
  <c r="I48"/>
  <c r="H48" i="7" s="1"/>
  <c r="I44" i="13"/>
  <c r="H44" i="7" s="1"/>
  <c r="H44" i="13"/>
  <c r="K44" s="1"/>
  <c r="H40"/>
  <c r="K40" s="1"/>
  <c r="I40"/>
  <c r="H40" i="7" s="1"/>
  <c r="H36" i="13"/>
  <c r="I36"/>
  <c r="I32"/>
  <c r="H32"/>
  <c r="H28"/>
  <c r="I28"/>
  <c r="I24"/>
  <c r="H24"/>
  <c r="H20"/>
  <c r="K20" s="1"/>
  <c r="I20"/>
  <c r="H20" i="7" s="1"/>
  <c r="I16" i="13"/>
  <c r="H16" i="7" s="1"/>
  <c r="H16" i="13"/>
  <c r="H12"/>
  <c r="K12" s="1"/>
  <c r="I12"/>
  <c r="H12" i="7" s="1"/>
  <c r="I8" i="13"/>
  <c r="H8" i="7" s="1"/>
  <c r="H8" i="13"/>
  <c r="K8" s="1"/>
  <c r="H4"/>
  <c r="K4" s="1"/>
  <c r="I4"/>
  <c r="H4" i="7" s="1"/>
  <c r="H39" i="13"/>
  <c r="K39" s="1"/>
  <c r="I39"/>
  <c r="H39" i="7" s="1"/>
  <c r="H23" i="13"/>
  <c r="I23"/>
  <c r="H11"/>
  <c r="K11" s="1"/>
  <c r="I11"/>
  <c r="I45"/>
  <c r="H45" i="7" s="1"/>
  <c r="H45" i="13"/>
  <c r="K45" s="1"/>
  <c r="I41"/>
  <c r="H41" i="7" s="1"/>
  <c r="H41" i="13"/>
  <c r="K41" s="1"/>
  <c r="I37"/>
  <c r="H37"/>
  <c r="I33"/>
  <c r="H33"/>
  <c r="I29"/>
  <c r="H29"/>
  <c r="I25"/>
  <c r="H25"/>
  <c r="I21"/>
  <c r="H21" i="7" s="1"/>
  <c r="H21" i="13"/>
  <c r="K21" s="1"/>
  <c r="I17"/>
  <c r="H17" i="7" s="1"/>
  <c r="H17" i="13"/>
  <c r="K17" s="1"/>
  <c r="I13"/>
  <c r="H13" i="7" s="1"/>
  <c r="H13" i="13"/>
  <c r="K13" s="1"/>
  <c r="I9"/>
  <c r="H9" i="7" s="1"/>
  <c r="H9" i="13"/>
  <c r="K9" s="1"/>
  <c r="I5"/>
  <c r="H5" i="7" s="1"/>
  <c r="H5" i="13"/>
  <c r="K5" s="1"/>
  <c r="H43"/>
  <c r="K43" s="1"/>
  <c r="I43"/>
  <c r="H43" i="7" s="1"/>
  <c r="H27" i="13"/>
  <c r="I27"/>
  <c r="H15"/>
  <c r="K15" s="1"/>
  <c r="I15"/>
  <c r="H15" i="7" s="1"/>
  <c r="I3" i="13"/>
  <c r="H3" i="7" s="1"/>
  <c r="H3" i="13"/>
  <c r="K3" s="1"/>
  <c r="I46"/>
  <c r="H46" i="7" s="1"/>
  <c r="H46" i="13"/>
  <c r="K46" s="1"/>
  <c r="I42"/>
  <c r="H42" i="7" s="1"/>
  <c r="H42" i="13"/>
  <c r="K42" s="1"/>
  <c r="I38"/>
  <c r="H38"/>
  <c r="I34"/>
  <c r="H34"/>
  <c r="I30"/>
  <c r="H30"/>
  <c r="I26"/>
  <c r="H26"/>
  <c r="I22"/>
  <c r="H22" i="7" s="1"/>
  <c r="H22" i="13"/>
  <c r="K22" s="1"/>
  <c r="I18"/>
  <c r="H18" i="7" s="1"/>
  <c r="H18" i="13"/>
  <c r="K18" s="1"/>
  <c r="I14"/>
  <c r="H14" i="7" s="1"/>
  <c r="H14" i="13"/>
  <c r="K14" s="1"/>
  <c r="I10"/>
  <c r="H10" i="7" s="1"/>
  <c r="H10" i="13"/>
  <c r="K10" s="1"/>
  <c r="I6"/>
  <c r="H6" i="7" s="1"/>
  <c r="H6" i="13"/>
  <c r="K6" s="1"/>
  <c r="L44" i="16"/>
  <c r="K44"/>
  <c r="J44"/>
  <c r="I44" i="7" s="1"/>
  <c r="L37" i="16"/>
  <c r="K37"/>
  <c r="J37"/>
  <c r="I37" i="7" s="1"/>
  <c r="L27" i="16"/>
  <c r="K27"/>
  <c r="J27"/>
  <c r="I27" i="7" s="1"/>
  <c r="L48" i="16"/>
  <c r="K48"/>
  <c r="J48"/>
  <c r="K47"/>
  <c r="J47"/>
  <c r="I47" i="7" s="1"/>
  <c r="L47" i="16"/>
  <c r="K34"/>
  <c r="J34"/>
  <c r="I34" i="7" s="1"/>
  <c r="L34" i="16"/>
  <c r="L35"/>
  <c r="K35"/>
  <c r="J35"/>
  <c r="I35" i="7" s="1"/>
  <c r="K42" i="16"/>
  <c r="J42"/>
  <c r="I42" i="7" s="1"/>
  <c r="L42" i="16"/>
  <c r="K46"/>
  <c r="J46"/>
  <c r="I46" i="7" s="1"/>
  <c r="L46" i="16"/>
  <c r="L25"/>
  <c r="K25"/>
  <c r="J25"/>
  <c r="K39"/>
  <c r="J39"/>
  <c r="I39" i="7" s="1"/>
  <c r="L39" i="16"/>
  <c r="K26"/>
  <c r="J26"/>
  <c r="I26" i="7" s="1"/>
  <c r="L26" i="16"/>
  <c r="K33"/>
  <c r="J33"/>
  <c r="I33" i="7" s="1"/>
  <c r="L33" i="16"/>
  <c r="K30"/>
  <c r="J30"/>
  <c r="I30" i="7" s="1"/>
  <c r="L30" i="16"/>
  <c r="L41"/>
  <c r="K41"/>
  <c r="J41"/>
  <c r="L28"/>
  <c r="K28"/>
  <c r="J28"/>
  <c r="I28" i="7" s="1"/>
  <c r="K38" i="16"/>
  <c r="J38"/>
  <c r="I38" i="7" s="1"/>
  <c r="L38" i="16"/>
  <c r="L40"/>
  <c r="K40"/>
  <c r="J40"/>
  <c r="L32"/>
  <c r="K32"/>
  <c r="J32"/>
  <c r="I32" i="7" s="1"/>
  <c r="L43" i="16"/>
  <c r="K43"/>
  <c r="J43"/>
  <c r="I43" i="7" s="1"/>
  <c r="K31" i="16"/>
  <c r="J31"/>
  <c r="I31" i="7" s="1"/>
  <c r="L31" i="16"/>
  <c r="L29"/>
  <c r="K29"/>
  <c r="J29"/>
  <c r="I29" i="7" s="1"/>
  <c r="L36" i="16"/>
  <c r="K36"/>
  <c r="J36"/>
  <c r="I36" i="7" s="1"/>
  <c r="K45" i="16"/>
  <c r="J45"/>
  <c r="L45"/>
  <c r="N47"/>
  <c r="R47" i="10" s="1"/>
  <c r="Z47" i="5"/>
  <c r="AA47" s="1"/>
  <c r="N36" i="16"/>
  <c r="R36" i="10" s="1"/>
  <c r="Z36" i="5"/>
  <c r="AA36" s="1"/>
  <c r="N48" i="16"/>
  <c r="R48" i="10" s="1"/>
  <c r="Z48" i="5"/>
  <c r="AA48" s="1"/>
  <c r="N29" i="16"/>
  <c r="R29" i="10" s="1"/>
  <c r="N30" i="16"/>
  <c r="R30" i="10" s="1"/>
  <c r="N33" i="16"/>
  <c r="R33" i="10" s="1"/>
  <c r="N46" i="16"/>
  <c r="R46" i="10" s="1"/>
  <c r="N43" i="16"/>
  <c r="R43" i="10" s="1"/>
  <c r="N27" i="16"/>
  <c r="R27" i="10" s="1"/>
  <c r="N41" i="16"/>
  <c r="R41" i="10" s="1"/>
  <c r="N42" i="16"/>
  <c r="R42" i="10" s="1"/>
  <c r="N40" i="16"/>
  <c r="R40" i="10" s="1"/>
  <c r="N37" i="16"/>
  <c r="R37" i="10" s="1"/>
  <c r="N31" i="16"/>
  <c r="R31" i="10" s="1"/>
  <c r="N44" i="16"/>
  <c r="R44" i="10" s="1"/>
  <c r="N28" i="16"/>
  <c r="R28" i="10" s="1"/>
  <c r="N45" i="16"/>
  <c r="R45" i="10" s="1"/>
  <c r="N34" i="16"/>
  <c r="R34" i="10" s="1"/>
  <c r="N35" i="16"/>
  <c r="R35" i="10" s="1"/>
  <c r="N32" i="16"/>
  <c r="R32" i="10" s="1"/>
  <c r="N38" i="16"/>
  <c r="R38" i="10" s="1"/>
  <c r="N39" i="16"/>
  <c r="R39" i="10" s="1"/>
  <c r="F29" i="1"/>
  <c r="F23"/>
  <c r="F30"/>
  <c r="F33"/>
  <c r="F34"/>
  <c r="F26"/>
  <c r="F38"/>
  <c r="F37"/>
  <c r="F25"/>
  <c r="F42"/>
  <c r="F46"/>
  <c r="F41"/>
  <c r="F45"/>
  <c r="F43"/>
  <c r="F22"/>
  <c r="F39"/>
  <c r="F35"/>
  <c r="Q12" i="14"/>
  <c r="Q4"/>
  <c r="Q13"/>
  <c r="Q5"/>
  <c r="Q10"/>
  <c r="Q6"/>
  <c r="Q15"/>
  <c r="Q8"/>
  <c r="Q16"/>
  <c r="Q9"/>
  <c r="Q14"/>
  <c r="Q11"/>
  <c r="Q7"/>
  <c r="Q3"/>
  <c r="AD43" i="11"/>
  <c r="AF43" s="1"/>
  <c r="AD35"/>
  <c r="AF35" s="1"/>
  <c r="AD31"/>
  <c r="AF31" s="1"/>
  <c r="AD23"/>
  <c r="AF23" s="1"/>
  <c r="AD15"/>
  <c r="AF15" s="1"/>
  <c r="AD8"/>
  <c r="AF8" s="1"/>
  <c r="AD46"/>
  <c r="AF46" s="1"/>
  <c r="AD42"/>
  <c r="AF42" s="1"/>
  <c r="AD38"/>
  <c r="AF38" s="1"/>
  <c r="J38" i="5" s="1"/>
  <c r="K38" s="1"/>
  <c r="AD34" i="11"/>
  <c r="AF34" s="1"/>
  <c r="AD30"/>
  <c r="AF30" s="1"/>
  <c r="AD26"/>
  <c r="AF26" s="1"/>
  <c r="AD22"/>
  <c r="AF22" s="1"/>
  <c r="J22" i="5" s="1"/>
  <c r="K22" s="1"/>
  <c r="AD18" i="11"/>
  <c r="AF18" s="1"/>
  <c r="AD14"/>
  <c r="AF14" s="1"/>
  <c r="AD11"/>
  <c r="AF11" s="1"/>
  <c r="AD7"/>
  <c r="AF7" s="1"/>
  <c r="J7" i="5" s="1"/>
  <c r="K7" s="1"/>
  <c r="AD47" i="11"/>
  <c r="AF47" s="1"/>
  <c r="AD39"/>
  <c r="AF39" s="1"/>
  <c r="AD27"/>
  <c r="AF27" s="1"/>
  <c r="AD19"/>
  <c r="AF19" s="1"/>
  <c r="AD12"/>
  <c r="AF12" s="1"/>
  <c r="AD4"/>
  <c r="AF4" s="1"/>
  <c r="AD3"/>
  <c r="AD45"/>
  <c r="AF45" s="1"/>
  <c r="AD41"/>
  <c r="AF41" s="1"/>
  <c r="AD37"/>
  <c r="AF37" s="1"/>
  <c r="AD33"/>
  <c r="AF33" s="1"/>
  <c r="J33" i="5" s="1"/>
  <c r="K33" s="1"/>
  <c r="AD29" i="11"/>
  <c r="AF29" s="1"/>
  <c r="AD25"/>
  <c r="AF25" s="1"/>
  <c r="AD21"/>
  <c r="AF21" s="1"/>
  <c r="AD17"/>
  <c r="AF17" s="1"/>
  <c r="J17" i="5" s="1"/>
  <c r="K17" s="1"/>
  <c r="AD10" i="11"/>
  <c r="AF10" s="1"/>
  <c r="AD6"/>
  <c r="AF6" s="1"/>
  <c r="AD48"/>
  <c r="AF48" s="1"/>
  <c r="J48" i="5" s="1"/>
  <c r="K48" s="1"/>
  <c r="AD44" i="11"/>
  <c r="AF44" s="1"/>
  <c r="J44" i="5" s="1"/>
  <c r="K44" s="1"/>
  <c r="AD40" i="11"/>
  <c r="AF40" s="1"/>
  <c r="AD36"/>
  <c r="AF36" s="1"/>
  <c r="AD32"/>
  <c r="AF32" s="1"/>
  <c r="J32" i="5" s="1"/>
  <c r="K32" s="1"/>
  <c r="AD28" i="11"/>
  <c r="AF28" s="1"/>
  <c r="J28" i="5" s="1"/>
  <c r="K28" s="1"/>
  <c r="AD24" i="11"/>
  <c r="AF24" s="1"/>
  <c r="AD20"/>
  <c r="AF20" s="1"/>
  <c r="AD16"/>
  <c r="AF16" s="1"/>
  <c r="J16" i="5" s="1"/>
  <c r="K16" s="1"/>
  <c r="AD13" i="11"/>
  <c r="AF13" s="1"/>
  <c r="J13" i="5" s="1"/>
  <c r="K13" s="1"/>
  <c r="AD9" i="11"/>
  <c r="AF9" s="1"/>
  <c r="AD5"/>
  <c r="AF5" s="1"/>
  <c r="K16" i="13"/>
  <c r="H11" i="7"/>
  <c r="U42" i="14"/>
  <c r="U30"/>
  <c r="U43"/>
  <c r="S25"/>
  <c r="R27"/>
  <c r="R26"/>
  <c r="R28"/>
  <c r="U45"/>
  <c r="U44"/>
  <c r="U48"/>
  <c r="U33"/>
  <c r="U41"/>
  <c r="U29"/>
  <c r="U38"/>
  <c r="U32"/>
  <c r="U37"/>
  <c r="U46"/>
  <c r="U35"/>
  <c r="U34"/>
  <c r="U40"/>
  <c r="U31"/>
  <c r="U36"/>
  <c r="U39"/>
  <c r="U47"/>
  <c r="C49" i="11"/>
  <c r="N49" i="13"/>
  <c r="V49" i="11"/>
  <c r="C3" i="6"/>
  <c r="D3" i="4"/>
  <c r="C3" i="16"/>
  <c r="B3"/>
  <c r="A3"/>
  <c r="H3" i="10"/>
  <c r="M43" l="1"/>
  <c r="O46" i="16"/>
  <c r="M46" s="1"/>
  <c r="L7"/>
  <c r="L15"/>
  <c r="K23"/>
  <c r="J14"/>
  <c r="O31"/>
  <c r="Q31" s="1"/>
  <c r="O38"/>
  <c r="M38" s="1"/>
  <c r="H38" i="1" s="1"/>
  <c r="O39" i="16"/>
  <c r="Q39" s="1"/>
  <c r="O27"/>
  <c r="Q27" s="1"/>
  <c r="O32"/>
  <c r="Q32" s="1"/>
  <c r="M46" i="10"/>
  <c r="M42"/>
  <c r="M44"/>
  <c r="M39"/>
  <c r="O33" i="16"/>
  <c r="Q33" s="1"/>
  <c r="J11"/>
  <c r="J19"/>
  <c r="L17"/>
  <c r="O29"/>
  <c r="Q29" s="1"/>
  <c r="O26"/>
  <c r="M26" s="1"/>
  <c r="H26" i="1" s="1"/>
  <c r="O34" i="16"/>
  <c r="Q34" s="1"/>
  <c r="O47"/>
  <c r="Q47" s="1"/>
  <c r="O35"/>
  <c r="Q35" s="1"/>
  <c r="O40"/>
  <c r="I40" i="7"/>
  <c r="M40" i="10" s="1"/>
  <c r="I41" i="7"/>
  <c r="M41" i="10" s="1"/>
  <c r="O41" i="16"/>
  <c r="O25"/>
  <c r="M25" s="1"/>
  <c r="H25" i="1" s="1"/>
  <c r="I25" i="7"/>
  <c r="M47" i="10"/>
  <c r="O44" i="16"/>
  <c r="Q44" s="1"/>
  <c r="O30"/>
  <c r="M30" s="1"/>
  <c r="O43"/>
  <c r="Q43" s="1"/>
  <c r="O36"/>
  <c r="M36" s="1"/>
  <c r="I48" i="7"/>
  <c r="M48" i="10" s="1"/>
  <c r="O48" i="16"/>
  <c r="O45"/>
  <c r="I45" i="7"/>
  <c r="M45" i="10" s="1"/>
  <c r="O42" i="16"/>
  <c r="Q42" s="1"/>
  <c r="O28"/>
  <c r="O37"/>
  <c r="Z22" i="5"/>
  <c r="AA22" s="1"/>
  <c r="Z20"/>
  <c r="AA20" s="1"/>
  <c r="Z19"/>
  <c r="AA19" s="1"/>
  <c r="Q24" i="9"/>
  <c r="J24" i="5"/>
  <c r="K24" s="1"/>
  <c r="Q6" i="9"/>
  <c r="J6" i="5"/>
  <c r="K6" s="1"/>
  <c r="Q41" i="9"/>
  <c r="J41" i="5"/>
  <c r="K41" s="1"/>
  <c r="Q4" i="9"/>
  <c r="J4" i="5"/>
  <c r="K4" s="1"/>
  <c r="Q30" i="9"/>
  <c r="J30" i="5"/>
  <c r="K30" s="1"/>
  <c r="Q23" i="9"/>
  <c r="J23" i="5"/>
  <c r="K23" s="1"/>
  <c r="Q5" i="9"/>
  <c r="J5" i="5"/>
  <c r="K5" s="1"/>
  <c r="Q21" i="9"/>
  <c r="J21" i="5"/>
  <c r="K21" s="1"/>
  <c r="Q27" i="9"/>
  <c r="J27" i="5"/>
  <c r="K27" s="1"/>
  <c r="Q26" i="9"/>
  <c r="J26" i="5"/>
  <c r="K26" s="1"/>
  <c r="Q15" i="9"/>
  <c r="J15" i="5"/>
  <c r="K15" s="1"/>
  <c r="Q19" i="9"/>
  <c r="J19" i="5"/>
  <c r="K19" s="1"/>
  <c r="Q8" i="9"/>
  <c r="J8" i="5"/>
  <c r="K8" s="1"/>
  <c r="Q35" i="9"/>
  <c r="J35" i="5"/>
  <c r="K35" s="1"/>
  <c r="Q9" i="9"/>
  <c r="J9" i="5"/>
  <c r="K9" s="1"/>
  <c r="Q40" i="9"/>
  <c r="J40" i="5"/>
  <c r="K40" s="1"/>
  <c r="Q25" i="9"/>
  <c r="J25" i="5"/>
  <c r="K25" s="1"/>
  <c r="Q39" i="9"/>
  <c r="J39" i="5"/>
  <c r="K39" s="1"/>
  <c r="Q14" i="9"/>
  <c r="J14" i="5"/>
  <c r="K14" s="1"/>
  <c r="Q46" i="9"/>
  <c r="J46" i="5"/>
  <c r="K46" s="1"/>
  <c r="Q20" i="9"/>
  <c r="J20" i="5"/>
  <c r="K20" s="1"/>
  <c r="Q36" i="9"/>
  <c r="J36" i="5"/>
  <c r="K36" s="1"/>
  <c r="Q37" i="9"/>
  <c r="J37" i="5"/>
  <c r="K37" s="1"/>
  <c r="Q11" i="9"/>
  <c r="J11" i="5"/>
  <c r="K11" s="1"/>
  <c r="Q42" i="9"/>
  <c r="J42" i="5"/>
  <c r="K42" s="1"/>
  <c r="Q43" i="9"/>
  <c r="J43" i="5"/>
  <c r="K43" s="1"/>
  <c r="Q10" i="9"/>
  <c r="J10" i="5"/>
  <c r="K10" s="1"/>
  <c r="Q29" i="9"/>
  <c r="J29" i="5"/>
  <c r="K29" s="1"/>
  <c r="Q45" i="9"/>
  <c r="J45" i="5"/>
  <c r="K45" s="1"/>
  <c r="Q12" i="9"/>
  <c r="J12" i="5"/>
  <c r="K12" s="1"/>
  <c r="Q47" i="9"/>
  <c r="J47" i="5"/>
  <c r="K47" s="1"/>
  <c r="Q18" i="9"/>
  <c r="J18" i="5"/>
  <c r="K18" s="1"/>
  <c r="Q34" i="9"/>
  <c r="J34" i="5"/>
  <c r="K34" s="1"/>
  <c r="Q31" i="9"/>
  <c r="J31" i="5"/>
  <c r="K31" s="1"/>
  <c r="Q48" i="9"/>
  <c r="Q32"/>
  <c r="Q17"/>
  <c r="Q38"/>
  <c r="Q13"/>
  <c r="Q28"/>
  <c r="Q44"/>
  <c r="Q16"/>
  <c r="Q33"/>
  <c r="Q7"/>
  <c r="Q22"/>
  <c r="AD49" i="11"/>
  <c r="AF3"/>
  <c r="J3" i="5" s="1"/>
  <c r="K3" s="1"/>
  <c r="F28" i="1"/>
  <c r="F47"/>
  <c r="F40"/>
  <c r="F27"/>
  <c r="F24"/>
  <c r="F48"/>
  <c r="F44"/>
  <c r="T36" i="14"/>
  <c r="T38"/>
  <c r="T34"/>
  <c r="T35"/>
  <c r="T33"/>
  <c r="T31"/>
  <c r="T30"/>
  <c r="T37"/>
  <c r="T32"/>
  <c r="T29"/>
  <c r="T39"/>
  <c r="T40"/>
  <c r="T45"/>
  <c r="T42"/>
  <c r="T48"/>
  <c r="T44"/>
  <c r="T47"/>
  <c r="T46"/>
  <c r="T41"/>
  <c r="T43"/>
  <c r="K18" i="12"/>
  <c r="J18" s="1"/>
  <c r="K19"/>
  <c r="J19" s="1"/>
  <c r="G49" i="13"/>
  <c r="H37" i="7"/>
  <c r="M37" i="10" s="1"/>
  <c r="K37" i="13"/>
  <c r="L13"/>
  <c r="K34"/>
  <c r="H34" i="7"/>
  <c r="M34" i="10" s="1"/>
  <c r="H24" i="7"/>
  <c r="K24" i="13"/>
  <c r="H36" i="7"/>
  <c r="M36" i="10" s="1"/>
  <c r="K36" i="13"/>
  <c r="K35"/>
  <c r="H35" i="7"/>
  <c r="M35" i="10" s="1"/>
  <c r="H25" i="7"/>
  <c r="K25" i="13"/>
  <c r="L11"/>
  <c r="L19"/>
  <c r="L47"/>
  <c r="K47" i="7" s="1"/>
  <c r="J47"/>
  <c r="L6" i="13"/>
  <c r="L21"/>
  <c r="L45"/>
  <c r="K45" i="7" s="1"/>
  <c r="J45"/>
  <c r="L20" i="13"/>
  <c r="L48"/>
  <c r="K48" i="7" s="1"/>
  <c r="J48"/>
  <c r="L8" i="13"/>
  <c r="L15"/>
  <c r="H33" i="7"/>
  <c r="M33" i="10" s="1"/>
  <c r="K33" i="13"/>
  <c r="K27"/>
  <c r="H27" i="7"/>
  <c r="M27" i="10" s="1"/>
  <c r="J42" i="7"/>
  <c r="L42" i="13"/>
  <c r="K42" i="7" s="1"/>
  <c r="L5" i="13"/>
  <c r="L3"/>
  <c r="L4"/>
  <c r="L39"/>
  <c r="K39" i="7" s="1"/>
  <c r="J39"/>
  <c r="L40" i="13"/>
  <c r="K40" i="7" s="1"/>
  <c r="J40"/>
  <c r="H29"/>
  <c r="M29" i="10" s="1"/>
  <c r="K29" i="13"/>
  <c r="K23"/>
  <c r="H23" i="7"/>
  <c r="K30" i="13"/>
  <c r="H30" i="7"/>
  <c r="M30" i="10" s="1"/>
  <c r="L18" i="13"/>
  <c r="L12"/>
  <c r="H26" i="7"/>
  <c r="M26" i="10" s="1"/>
  <c r="K26" i="13"/>
  <c r="H38" i="7"/>
  <c r="M38" i="10" s="1"/>
  <c r="K38" i="13"/>
  <c r="H32" i="7"/>
  <c r="M32" i="10" s="1"/>
  <c r="K32" i="13"/>
  <c r="H31" i="7"/>
  <c r="M31" i="10" s="1"/>
  <c r="K31" i="13"/>
  <c r="H28" i="7"/>
  <c r="M28" i="10" s="1"/>
  <c r="K28" i="13"/>
  <c r="L7"/>
  <c r="L14"/>
  <c r="L22"/>
  <c r="J46" i="7"/>
  <c r="L46" i="13"/>
  <c r="K46" i="7" s="1"/>
  <c r="L44" i="13"/>
  <c r="K44" i="7" s="1"/>
  <c r="J44"/>
  <c r="L10" i="13"/>
  <c r="L17"/>
  <c r="J41" i="7"/>
  <c r="L41" i="13"/>
  <c r="K41" i="7" s="1"/>
  <c r="L9" i="13"/>
  <c r="L16"/>
  <c r="L43"/>
  <c r="K43" i="7" s="1"/>
  <c r="J43"/>
  <c r="S23" i="14"/>
  <c r="S28"/>
  <c r="R24"/>
  <c r="S26"/>
  <c r="R23"/>
  <c r="S24"/>
  <c r="R25"/>
  <c r="S27"/>
  <c r="K12" i="12"/>
  <c r="J12" s="1"/>
  <c r="K17"/>
  <c r="J17" s="1"/>
  <c r="K11"/>
  <c r="J11" s="1"/>
  <c r="K6"/>
  <c r="J6" s="1"/>
  <c r="K8"/>
  <c r="J8" s="1"/>
  <c r="K15"/>
  <c r="J15" s="1"/>
  <c r="K7"/>
  <c r="J7" s="1"/>
  <c r="K14"/>
  <c r="J14" s="1"/>
  <c r="K4"/>
  <c r="J4" s="1"/>
  <c r="K10"/>
  <c r="J10" s="1"/>
  <c r="K16"/>
  <c r="J16" s="1"/>
  <c r="K20"/>
  <c r="J20" s="1"/>
  <c r="K9"/>
  <c r="J9" s="1"/>
  <c r="K13"/>
  <c r="J13" s="1"/>
  <c r="K21"/>
  <c r="J21" s="1"/>
  <c r="K5"/>
  <c r="J5" s="1"/>
  <c r="K49" i="5" l="1"/>
  <c r="L23" i="16"/>
  <c r="J23"/>
  <c r="I23" i="7" s="1"/>
  <c r="M23" i="10" s="1"/>
  <c r="M31" i="16"/>
  <c r="H31" i="1" s="1"/>
  <c r="M34" i="16"/>
  <c r="H34" i="1" s="1"/>
  <c r="Q46" i="16"/>
  <c r="K15"/>
  <c r="Q38"/>
  <c r="M27"/>
  <c r="H27" i="1" s="1"/>
  <c r="K17" i="16"/>
  <c r="J15"/>
  <c r="L11"/>
  <c r="J7"/>
  <c r="L14"/>
  <c r="M42"/>
  <c r="H42" i="1" s="1"/>
  <c r="M43" i="16"/>
  <c r="H43" i="1" s="1"/>
  <c r="K11" i="16"/>
  <c r="K14"/>
  <c r="M39"/>
  <c r="H39" i="1" s="1"/>
  <c r="M47" i="16"/>
  <c r="H47" i="1" s="1"/>
  <c r="L19" i="16"/>
  <c r="M33"/>
  <c r="H33" i="1" s="1"/>
  <c r="K7" i="16"/>
  <c r="J17"/>
  <c r="M32"/>
  <c r="H32" i="1" s="1"/>
  <c r="Q36" i="16"/>
  <c r="M35"/>
  <c r="H35" i="1" s="1"/>
  <c r="Q30" i="16"/>
  <c r="K19"/>
  <c r="M29"/>
  <c r="H29" i="1" s="1"/>
  <c r="Q26" i="16"/>
  <c r="M44"/>
  <c r="H44" i="1" s="1"/>
  <c r="M25" i="10"/>
  <c r="L13" i="16"/>
  <c r="K13"/>
  <c r="J13"/>
  <c r="M28"/>
  <c r="H28" i="1" s="1"/>
  <c r="Q28" i="16"/>
  <c r="M48"/>
  <c r="H48" i="1" s="1"/>
  <c r="Q48" i="16"/>
  <c r="L9"/>
  <c r="K9"/>
  <c r="J9"/>
  <c r="L8"/>
  <c r="K8"/>
  <c r="J8"/>
  <c r="M37"/>
  <c r="H37" i="1" s="1"/>
  <c r="Q37" i="16"/>
  <c r="L20"/>
  <c r="K20"/>
  <c r="J20"/>
  <c r="Q41"/>
  <c r="M41"/>
  <c r="H41" i="1" s="1"/>
  <c r="K22" i="16"/>
  <c r="J22"/>
  <c r="I22" i="7" s="1"/>
  <c r="M22" i="10" s="1"/>
  <c r="L22" i="16"/>
  <c r="K10"/>
  <c r="J10"/>
  <c r="L10"/>
  <c r="L16"/>
  <c r="K16"/>
  <c r="J16"/>
  <c r="K5"/>
  <c r="J5"/>
  <c r="L5"/>
  <c r="M40"/>
  <c r="H40" i="1" s="1"/>
  <c r="Q40" i="16"/>
  <c r="K18"/>
  <c r="J18"/>
  <c r="L18"/>
  <c r="M45"/>
  <c r="H45" i="1" s="1"/>
  <c r="Q45" i="16"/>
  <c r="L12"/>
  <c r="K12"/>
  <c r="J12"/>
  <c r="K6"/>
  <c r="J6"/>
  <c r="L6"/>
  <c r="L24"/>
  <c r="K24"/>
  <c r="J24" i="7" s="1"/>
  <c r="J24" i="16"/>
  <c r="L21"/>
  <c r="K21"/>
  <c r="J21"/>
  <c r="L4"/>
  <c r="J4"/>
  <c r="K4"/>
  <c r="N4"/>
  <c r="R4" i="10" s="1"/>
  <c r="Z4" i="5"/>
  <c r="AA4" s="1"/>
  <c r="N10" i="16"/>
  <c r="R10" i="10" s="1"/>
  <c r="Z10" i="5"/>
  <c r="AA10" s="1"/>
  <c r="N23" i="16"/>
  <c r="R23" i="10" s="1"/>
  <c r="Z23" i="5"/>
  <c r="AA23" s="1"/>
  <c r="N6" i="16"/>
  <c r="R6" i="10" s="1"/>
  <c r="Z6" i="5"/>
  <c r="AA6" s="1"/>
  <c r="N12" i="16"/>
  <c r="R12" i="10" s="1"/>
  <c r="Z12" i="5"/>
  <c r="AA12" s="1"/>
  <c r="N21" i="16"/>
  <c r="R21" i="10" s="1"/>
  <c r="Z21" i="5"/>
  <c r="AA21" s="1"/>
  <c r="N11" i="16"/>
  <c r="R11" i="10" s="1"/>
  <c r="Z11" i="5"/>
  <c r="AA11" s="1"/>
  <c r="N13" i="16"/>
  <c r="R13" i="10" s="1"/>
  <c r="Z13" i="5"/>
  <c r="AA13" s="1"/>
  <c r="N24" i="16"/>
  <c r="R24" i="10" s="1"/>
  <c r="Z24" i="5"/>
  <c r="AA24" s="1"/>
  <c r="N15" i="16"/>
  <c r="R15" i="10" s="1"/>
  <c r="Z15" i="5"/>
  <c r="AA15" s="1"/>
  <c r="N5" i="16"/>
  <c r="R5" i="10" s="1"/>
  <c r="Z5" i="5"/>
  <c r="AA5" s="1"/>
  <c r="N16" i="16"/>
  <c r="R16" i="10" s="1"/>
  <c r="Z16" i="5"/>
  <c r="AA16" s="1"/>
  <c r="N25" i="16"/>
  <c r="R25" i="10" s="1"/>
  <c r="Z25" i="5"/>
  <c r="AA25" s="1"/>
  <c r="Q25" i="16"/>
  <c r="N18"/>
  <c r="R18" i="10" s="1"/>
  <c r="Z18" i="5"/>
  <c r="AA18" s="1"/>
  <c r="N17" i="16"/>
  <c r="R17" i="10" s="1"/>
  <c r="Z17" i="5"/>
  <c r="AA17" s="1"/>
  <c r="N14" i="16"/>
  <c r="R14" i="10" s="1"/>
  <c r="Z14" i="5"/>
  <c r="AA14" s="1"/>
  <c r="N9" i="16"/>
  <c r="R9" i="10" s="1"/>
  <c r="Z9" i="5"/>
  <c r="AA9" s="1"/>
  <c r="N26" i="16"/>
  <c r="R26" i="10" s="1"/>
  <c r="Z26" i="5"/>
  <c r="AA26" s="1"/>
  <c r="N8" i="16"/>
  <c r="R8" i="10" s="1"/>
  <c r="Z8" i="5"/>
  <c r="AA8" s="1"/>
  <c r="N7" i="16"/>
  <c r="R7" i="10" s="1"/>
  <c r="Z7" i="5"/>
  <c r="AA7" s="1"/>
  <c r="N19" i="16"/>
  <c r="R19" i="10" s="1"/>
  <c r="N20" i="16"/>
  <c r="R20" i="10" s="1"/>
  <c r="N22" i="16"/>
  <c r="R22" i="10" s="1"/>
  <c r="Q3" i="9"/>
  <c r="Q49" s="1"/>
  <c r="J49" i="5"/>
  <c r="N43" i="10"/>
  <c r="N41"/>
  <c r="N44"/>
  <c r="N40"/>
  <c r="N47"/>
  <c r="N45"/>
  <c r="N46"/>
  <c r="N39"/>
  <c r="N42"/>
  <c r="N48"/>
  <c r="AF49" i="11"/>
  <c r="G37" i="1"/>
  <c r="G43"/>
  <c r="G29"/>
  <c r="G38"/>
  <c r="G48"/>
  <c r="G35"/>
  <c r="G40"/>
  <c r="G32"/>
  <c r="G45"/>
  <c r="G41"/>
  <c r="G47"/>
  <c r="G39"/>
  <c r="G33"/>
  <c r="G31"/>
  <c r="G34"/>
  <c r="G30"/>
  <c r="G36"/>
  <c r="G42"/>
  <c r="G46"/>
  <c r="G44"/>
  <c r="H46"/>
  <c r="H30"/>
  <c r="H36"/>
  <c r="O40" i="13"/>
  <c r="O3"/>
  <c r="L30"/>
  <c r="K30" i="7" s="1"/>
  <c r="J30"/>
  <c r="L28" i="13"/>
  <c r="K28" i="7" s="1"/>
  <c r="J28"/>
  <c r="L38" i="13"/>
  <c r="K38" i="7" s="1"/>
  <c r="J38"/>
  <c r="J27"/>
  <c r="L27" i="13"/>
  <c r="K27" i="7" s="1"/>
  <c r="L24" i="13"/>
  <c r="L34"/>
  <c r="K34" i="7" s="1"/>
  <c r="J34"/>
  <c r="J23"/>
  <c r="L23" i="13"/>
  <c r="L25"/>
  <c r="K25" i="7" s="1"/>
  <c r="J25"/>
  <c r="J35"/>
  <c r="L35" i="13"/>
  <c r="K35" i="7" s="1"/>
  <c r="L37" i="13"/>
  <c r="K37" i="7" s="1"/>
  <c r="J37"/>
  <c r="O42" i="13"/>
  <c r="O43"/>
  <c r="O45"/>
  <c r="O47"/>
  <c r="O44"/>
  <c r="H49"/>
  <c r="L32"/>
  <c r="K32" i="7" s="1"/>
  <c r="J32"/>
  <c r="L36" i="13"/>
  <c r="K36" i="7" s="1"/>
  <c r="J36"/>
  <c r="L29" i="13"/>
  <c r="K29" i="7" s="1"/>
  <c r="J29"/>
  <c r="J31"/>
  <c r="L31" i="13"/>
  <c r="K31" i="7" s="1"/>
  <c r="L26" i="13"/>
  <c r="K26" i="7" s="1"/>
  <c r="J26"/>
  <c r="L33" i="13"/>
  <c r="K33" i="7" s="1"/>
  <c r="J33"/>
  <c r="I49" i="13"/>
  <c r="O46"/>
  <c r="O39"/>
  <c r="O41"/>
  <c r="O48"/>
  <c r="U28" i="14"/>
  <c r="U26"/>
  <c r="U24"/>
  <c r="U23"/>
  <c r="U25"/>
  <c r="U27"/>
  <c r="O19" i="13"/>
  <c r="O18"/>
  <c r="O17"/>
  <c r="O20"/>
  <c r="O21"/>
  <c r="O22"/>
  <c r="O4"/>
  <c r="S22" i="14"/>
  <c r="R22"/>
  <c r="D3" i="5"/>
  <c r="C3"/>
  <c r="J3" i="10"/>
  <c r="E3" i="16"/>
  <c r="I3" s="1"/>
  <c r="P3" s="1"/>
  <c r="D3"/>
  <c r="H3" l="1"/>
  <c r="H49" s="1"/>
  <c r="K23" i="7"/>
  <c r="N23" i="10" s="1"/>
  <c r="O23" i="16"/>
  <c r="M23" s="1"/>
  <c r="H23" i="1" s="1"/>
  <c r="K22" i="7"/>
  <c r="O22" i="16"/>
  <c r="Q22" s="1"/>
  <c r="J22" i="7"/>
  <c r="O24" i="16"/>
  <c r="I24" i="7"/>
  <c r="M24" i="10" s="1"/>
  <c r="K24" i="7"/>
  <c r="N24" i="10" s="1"/>
  <c r="N37"/>
  <c r="N25"/>
  <c r="N27"/>
  <c r="N33"/>
  <c r="N36"/>
  <c r="N35"/>
  <c r="N30"/>
  <c r="N26"/>
  <c r="N29"/>
  <c r="N38"/>
  <c r="N32"/>
  <c r="N31"/>
  <c r="N34"/>
  <c r="N28"/>
  <c r="T28" i="14"/>
  <c r="T26"/>
  <c r="T23"/>
  <c r="T24"/>
  <c r="T27"/>
  <c r="T25"/>
  <c r="M4" i="13"/>
  <c r="L40" i="9"/>
  <c r="N40" i="1" s="1"/>
  <c r="M18" i="13"/>
  <c r="M17"/>
  <c r="M21"/>
  <c r="M22"/>
  <c r="E22" i="1" s="1"/>
  <c r="M20" i="13"/>
  <c r="M3"/>
  <c r="M40"/>
  <c r="O29"/>
  <c r="O24"/>
  <c r="O26"/>
  <c r="L45" i="9"/>
  <c r="N45" i="1" s="1"/>
  <c r="M45" i="13"/>
  <c r="M19"/>
  <c r="L39" i="9"/>
  <c r="N39" i="1" s="1"/>
  <c r="M39" i="13"/>
  <c r="L46" i="9"/>
  <c r="N46" i="1" s="1"/>
  <c r="M46" i="13"/>
  <c r="O32"/>
  <c r="L43" i="9"/>
  <c r="N43" i="1" s="1"/>
  <c r="M43" i="13"/>
  <c r="O23"/>
  <c r="O34"/>
  <c r="O38"/>
  <c r="O25"/>
  <c r="O37"/>
  <c r="O33"/>
  <c r="L44" i="9"/>
  <c r="N44" i="1" s="1"/>
  <c r="M44" i="13"/>
  <c r="L47" i="9"/>
  <c r="N47" i="1" s="1"/>
  <c r="M47" i="13"/>
  <c r="O27"/>
  <c r="O28"/>
  <c r="L48" i="9"/>
  <c r="N48" i="1" s="1"/>
  <c r="M48" i="13"/>
  <c r="L41" i="9"/>
  <c r="N41" i="1" s="1"/>
  <c r="M41" i="13"/>
  <c r="L42" i="9"/>
  <c r="N42" i="1" s="1"/>
  <c r="M42" i="13"/>
  <c r="O35"/>
  <c r="O31"/>
  <c r="O36"/>
  <c r="O30"/>
  <c r="U22" i="14"/>
  <c r="F49" i="12"/>
  <c r="B3" i="5"/>
  <c r="A3"/>
  <c r="A3" i="6"/>
  <c r="I17" i="7"/>
  <c r="M17" i="10" s="1"/>
  <c r="I21" i="7"/>
  <c r="M21" i="10" s="1"/>
  <c r="C3" i="15"/>
  <c r="B3"/>
  <c r="A3"/>
  <c r="B3" i="14"/>
  <c r="A3"/>
  <c r="A3" i="12"/>
  <c r="E3" i="10"/>
  <c r="C3"/>
  <c r="A3"/>
  <c r="A3" i="4"/>
  <c r="A3" i="8"/>
  <c r="L49" i="10"/>
  <c r="D3" i="9"/>
  <c r="C3"/>
  <c r="B3"/>
  <c r="A3"/>
  <c r="Q23" i="16" l="1"/>
  <c r="N22" i="10"/>
  <c r="M22" i="16"/>
  <c r="H22" i="1" s="1"/>
  <c r="Q24" i="16"/>
  <c r="M24"/>
  <c r="H24" i="1" s="1"/>
  <c r="O39" i="9"/>
  <c r="E39" i="5" s="1"/>
  <c r="R39" s="1"/>
  <c r="S39" s="1"/>
  <c r="I39" i="18"/>
  <c r="K39" i="9"/>
  <c r="H39" i="18" s="1"/>
  <c r="P39" i="10" s="1"/>
  <c r="O47" i="9"/>
  <c r="E47" i="5" s="1"/>
  <c r="R47" s="1"/>
  <c r="S47" s="1"/>
  <c r="I47" i="18"/>
  <c r="K47" i="9"/>
  <c r="H47" i="18" s="1"/>
  <c r="P47" i="10" s="1"/>
  <c r="O46" i="9"/>
  <c r="E46" i="5" s="1"/>
  <c r="R46" s="1"/>
  <c r="S46" s="1"/>
  <c r="I46" i="18"/>
  <c r="K46" i="9"/>
  <c r="H46" i="18" s="1"/>
  <c r="P46" i="10" s="1"/>
  <c r="O40" i="9"/>
  <c r="E40" i="5" s="1"/>
  <c r="R40" s="1"/>
  <c r="S40" s="1"/>
  <c r="K40" i="9"/>
  <c r="H40" i="18" s="1"/>
  <c r="P40" i="10" s="1"/>
  <c r="I40" i="18"/>
  <c r="O48" i="9"/>
  <c r="E48" i="5" s="1"/>
  <c r="R48" s="1"/>
  <c r="S48" s="1"/>
  <c r="I48" i="18"/>
  <c r="K48" i="9"/>
  <c r="H48" i="18" s="1"/>
  <c r="P48" i="10" s="1"/>
  <c r="O42" i="9"/>
  <c r="E42" i="5" s="1"/>
  <c r="R42" s="1"/>
  <c r="S42" s="1"/>
  <c r="K42" i="9"/>
  <c r="H42" i="18" s="1"/>
  <c r="P42" i="10" s="1"/>
  <c r="I42" i="18"/>
  <c r="O41" i="9"/>
  <c r="E41" i="5" s="1"/>
  <c r="R41" s="1"/>
  <c r="S41" s="1"/>
  <c r="K41" i="9"/>
  <c r="H41" i="18" s="1"/>
  <c r="P41" i="10" s="1"/>
  <c r="I41" i="18"/>
  <c r="O44" i="9"/>
  <c r="E44" i="5" s="1"/>
  <c r="R44" s="1"/>
  <c r="S44" s="1"/>
  <c r="K44" i="9"/>
  <c r="H44" i="18" s="1"/>
  <c r="P44" i="10" s="1"/>
  <c r="I44" i="18"/>
  <c r="O43" i="9"/>
  <c r="E43" i="5" s="1"/>
  <c r="R43" s="1"/>
  <c r="S43" s="1"/>
  <c r="I43" i="18"/>
  <c r="K43" i="9"/>
  <c r="H43" i="18" s="1"/>
  <c r="P43" i="10" s="1"/>
  <c r="O45" i="9"/>
  <c r="E45" i="5" s="1"/>
  <c r="R45" s="1"/>
  <c r="S45" s="1"/>
  <c r="K45" i="9"/>
  <c r="H45" i="18" s="1"/>
  <c r="P45" i="10" s="1"/>
  <c r="I45" i="18"/>
  <c r="I49" i="16"/>
  <c r="Z3" i="5"/>
  <c r="AA3" s="1"/>
  <c r="AA49" s="1"/>
  <c r="G26" i="1"/>
  <c r="G27"/>
  <c r="G23"/>
  <c r="T22" i="14"/>
  <c r="G25" i="1"/>
  <c r="G24"/>
  <c r="G28"/>
  <c r="E4"/>
  <c r="E18"/>
  <c r="E20"/>
  <c r="E17"/>
  <c r="E21"/>
  <c r="L27" i="9"/>
  <c r="N27" i="1" s="1"/>
  <c r="L26" i="9"/>
  <c r="N26" i="1" s="1"/>
  <c r="L24" i="9"/>
  <c r="N24" i="1" s="1"/>
  <c r="L29" i="9"/>
  <c r="N29" i="1" s="1"/>
  <c r="L36" i="9"/>
  <c r="N36" i="1" s="1"/>
  <c r="L28" i="9"/>
  <c r="N28" i="1" s="1"/>
  <c r="L25" i="9"/>
  <c r="N25" i="1" s="1"/>
  <c r="E3"/>
  <c r="E48"/>
  <c r="L48" s="1"/>
  <c r="X48" i="5" s="1"/>
  <c r="Y48" s="1"/>
  <c r="E47" i="1"/>
  <c r="L47" s="1"/>
  <c r="X47" i="5" s="1"/>
  <c r="Y47" s="1"/>
  <c r="E46" i="1"/>
  <c r="L46" s="1"/>
  <c r="X46" i="5" s="1"/>
  <c r="Y46" s="1"/>
  <c r="E45" i="1"/>
  <c r="L45" s="1"/>
  <c r="X45" i="5" s="1"/>
  <c r="Y45" s="1"/>
  <c r="E43" i="1"/>
  <c r="L43" s="1"/>
  <c r="X43" i="5" s="1"/>
  <c r="Y43" s="1"/>
  <c r="E40" i="1"/>
  <c r="L40" s="1"/>
  <c r="X40" i="5" s="1"/>
  <c r="Y40" s="1"/>
  <c r="E41" i="1"/>
  <c r="L41" s="1"/>
  <c r="X41" i="5" s="1"/>
  <c r="Y41" s="1"/>
  <c r="E19" i="1"/>
  <c r="E42"/>
  <c r="L42" s="1"/>
  <c r="X42" i="5" s="1"/>
  <c r="Y42" s="1"/>
  <c r="E44" i="1"/>
  <c r="L44" s="1"/>
  <c r="X44" i="5" s="1"/>
  <c r="Y44" s="1"/>
  <c r="E39" i="1"/>
  <c r="L39" s="1"/>
  <c r="X39" i="5" s="1"/>
  <c r="Y39" s="1"/>
  <c r="M49" i="1"/>
  <c r="M29" i="13"/>
  <c r="M24"/>
  <c r="M36"/>
  <c r="L35" i="9"/>
  <c r="N35" i="1" s="1"/>
  <c r="M35" i="13"/>
  <c r="M23"/>
  <c r="L30" i="9"/>
  <c r="N30" i="1" s="1"/>
  <c r="M30" i="13"/>
  <c r="L31" i="9"/>
  <c r="N31" i="1" s="1"/>
  <c r="M31" i="13"/>
  <c r="M27"/>
  <c r="L33" i="9"/>
  <c r="N33" i="1" s="1"/>
  <c r="M33" i="13"/>
  <c r="M25"/>
  <c r="L34" i="9"/>
  <c r="N34" i="1" s="1"/>
  <c r="M34" i="13"/>
  <c r="L23" i="9"/>
  <c r="N23" i="1" s="1"/>
  <c r="M28" i="13"/>
  <c r="L38" i="9"/>
  <c r="N38" i="1" s="1"/>
  <c r="M38" i="13"/>
  <c r="L32" i="9"/>
  <c r="N32" i="1" s="1"/>
  <c r="M32" i="13"/>
  <c r="L37" i="9"/>
  <c r="N37" i="1" s="1"/>
  <c r="M37" i="13"/>
  <c r="M26"/>
  <c r="L22" i="9"/>
  <c r="N22" i="1" s="1"/>
  <c r="G49" i="12"/>
  <c r="P49" i="14"/>
  <c r="L49" i="11"/>
  <c r="U49"/>
  <c r="I4" i="7"/>
  <c r="M4" i="10" s="1"/>
  <c r="R18" i="14"/>
  <c r="S9"/>
  <c r="R4"/>
  <c r="S4"/>
  <c r="R14"/>
  <c r="I8" i="7"/>
  <c r="M8" i="10" s="1"/>
  <c r="I20" i="7"/>
  <c r="M20" i="10" s="1"/>
  <c r="I5" i="7"/>
  <c r="M5" i="10" s="1"/>
  <c r="I13" i="7"/>
  <c r="M13" i="10" s="1"/>
  <c r="I9" i="7"/>
  <c r="M9" i="10" s="1"/>
  <c r="I16" i="7"/>
  <c r="M16" i="10" s="1"/>
  <c r="I19" i="7"/>
  <c r="M19" i="10" s="1"/>
  <c r="I6" i="7"/>
  <c r="M6" i="10" s="1"/>
  <c r="I10" i="7"/>
  <c r="M10" i="10" s="1"/>
  <c r="I15" i="7"/>
  <c r="M15" i="10" s="1"/>
  <c r="I7" i="7"/>
  <c r="M7" i="10" s="1"/>
  <c r="I11" i="7"/>
  <c r="M11" i="10" s="1"/>
  <c r="I12" i="7"/>
  <c r="M12" i="10" s="1"/>
  <c r="I14" i="7"/>
  <c r="M14" i="10" s="1"/>
  <c r="I18" i="7"/>
  <c r="M18" i="10" s="1"/>
  <c r="S6" i="14"/>
  <c r="S15"/>
  <c r="R13"/>
  <c r="R16"/>
  <c r="S13"/>
  <c r="R15"/>
  <c r="J15" i="7" s="1"/>
  <c r="S16" i="14"/>
  <c r="K16" i="7" s="1"/>
  <c r="R6" i="14"/>
  <c r="D3" i="7"/>
  <c r="C3"/>
  <c r="B3"/>
  <c r="A3"/>
  <c r="K3" i="16" l="1"/>
  <c r="K49" s="1"/>
  <c r="L3"/>
  <c r="L49" s="1"/>
  <c r="J3"/>
  <c r="I3" i="7" s="1"/>
  <c r="M3" i="10" s="1"/>
  <c r="M49" s="1"/>
  <c r="O33" i="9"/>
  <c r="E33" i="5" s="1"/>
  <c r="R33" s="1"/>
  <c r="S33" s="1"/>
  <c r="K33" i="9"/>
  <c r="H33" i="18" s="1"/>
  <c r="P33" i="10" s="1"/>
  <c r="I33" i="18"/>
  <c r="O35" i="9"/>
  <c r="E35" i="5" s="1"/>
  <c r="R35" s="1"/>
  <c r="S35" s="1"/>
  <c r="I35" i="18"/>
  <c r="K35" i="9"/>
  <c r="H35" i="18" s="1"/>
  <c r="P35" i="10" s="1"/>
  <c r="O24" i="9"/>
  <c r="E24" i="5" s="1"/>
  <c r="R24" s="1"/>
  <c r="S24" s="1"/>
  <c r="K24" i="9"/>
  <c r="H24" i="18" s="1"/>
  <c r="P24" i="10" s="1"/>
  <c r="I24" i="18"/>
  <c r="O32" i="9"/>
  <c r="E32" i="5" s="1"/>
  <c r="R32" s="1"/>
  <c r="S32" s="1"/>
  <c r="K32" i="9"/>
  <c r="H32" i="18" s="1"/>
  <c r="P32" i="10" s="1"/>
  <c r="I32" i="18"/>
  <c r="O31" i="9"/>
  <c r="E31" i="5" s="1"/>
  <c r="R31" s="1"/>
  <c r="S31" s="1"/>
  <c r="I31" i="18"/>
  <c r="K31" i="9"/>
  <c r="H31" i="18" s="1"/>
  <c r="P31" i="10" s="1"/>
  <c r="O29" i="9"/>
  <c r="E29" i="5" s="1"/>
  <c r="R29" s="1"/>
  <c r="S29" s="1"/>
  <c r="K29" i="9"/>
  <c r="H29" i="18" s="1"/>
  <c r="P29" i="10" s="1"/>
  <c r="I29" i="18"/>
  <c r="O27" i="9"/>
  <c r="E27" i="5" s="1"/>
  <c r="R27" s="1"/>
  <c r="S27" s="1"/>
  <c r="I27" i="18"/>
  <c r="K27" i="9"/>
  <c r="H27" i="18" s="1"/>
  <c r="P27" i="10" s="1"/>
  <c r="O28" i="9"/>
  <c r="E28" i="5" s="1"/>
  <c r="R28" s="1"/>
  <c r="S28" s="1"/>
  <c r="I28" i="18"/>
  <c r="K28" i="9"/>
  <c r="H28" i="18" s="1"/>
  <c r="P28" i="10" s="1"/>
  <c r="O23" i="9"/>
  <c r="E23" i="5" s="1"/>
  <c r="R23" s="1"/>
  <c r="S23" s="1"/>
  <c r="I23" i="18"/>
  <c r="K23" i="9"/>
  <c r="H23" i="18" s="1"/>
  <c r="P23" i="10" s="1"/>
  <c r="O25" i="9"/>
  <c r="E25" i="5" s="1"/>
  <c r="R25" s="1"/>
  <c r="S25" s="1"/>
  <c r="K25" i="9"/>
  <c r="H25" i="18" s="1"/>
  <c r="P25" i="10" s="1"/>
  <c r="I25" i="18"/>
  <c r="O22" i="9"/>
  <c r="E22" i="5" s="1"/>
  <c r="R22" s="1"/>
  <c r="S22" s="1"/>
  <c r="I22" i="18"/>
  <c r="K22" i="9"/>
  <c r="H22" i="18" s="1"/>
  <c r="P22" i="10" s="1"/>
  <c r="O37" i="9"/>
  <c r="E37" i="5" s="1"/>
  <c r="R37" s="1"/>
  <c r="S37" s="1"/>
  <c r="K37" i="9"/>
  <c r="H37" i="18" s="1"/>
  <c r="P37" i="10" s="1"/>
  <c r="I37" i="18"/>
  <c r="O38" i="9"/>
  <c r="E38" i="5" s="1"/>
  <c r="R38" s="1"/>
  <c r="S38" s="1"/>
  <c r="I38" i="18"/>
  <c r="K38" i="9"/>
  <c r="H38" i="18" s="1"/>
  <c r="P38" i="10" s="1"/>
  <c r="O34" i="9"/>
  <c r="E34" i="5" s="1"/>
  <c r="R34" s="1"/>
  <c r="S34" s="1"/>
  <c r="K34" i="9"/>
  <c r="H34" i="18" s="1"/>
  <c r="P34" i="10" s="1"/>
  <c r="I34" i="18"/>
  <c r="O30" i="9"/>
  <c r="E30" i="5" s="1"/>
  <c r="R30" s="1"/>
  <c r="S30" s="1"/>
  <c r="I30" i="18"/>
  <c r="K30" i="9"/>
  <c r="H30" i="18" s="1"/>
  <c r="P30" i="10" s="1"/>
  <c r="O36" i="9"/>
  <c r="E36" i="5" s="1"/>
  <c r="R36" s="1"/>
  <c r="S36" s="1"/>
  <c r="I36" i="18"/>
  <c r="K36" i="9"/>
  <c r="H36" i="18" s="1"/>
  <c r="P36" i="10" s="1"/>
  <c r="O26" i="9"/>
  <c r="E26" i="5" s="1"/>
  <c r="R26" s="1"/>
  <c r="S26" s="1"/>
  <c r="K26" i="9"/>
  <c r="H26" i="18" s="1"/>
  <c r="P26" i="10" s="1"/>
  <c r="I26" i="18"/>
  <c r="J4" i="7"/>
  <c r="Z49" i="5"/>
  <c r="N3" i="16"/>
  <c r="K13" i="7"/>
  <c r="K6"/>
  <c r="K15"/>
  <c r="N15" i="10" s="1"/>
  <c r="J13" i="7"/>
  <c r="J18"/>
  <c r="J14"/>
  <c r="J6"/>
  <c r="J16"/>
  <c r="N16" i="10" s="1"/>
  <c r="K9" i="7"/>
  <c r="K4"/>
  <c r="O47" i="1"/>
  <c r="N47" i="9" s="1"/>
  <c r="O45" i="1"/>
  <c r="N45" i="9" s="1"/>
  <c r="O46" i="1"/>
  <c r="N46" i="9" s="1"/>
  <c r="O48" i="1"/>
  <c r="N48" i="9" s="1"/>
  <c r="O39" i="1"/>
  <c r="N39" i="9" s="1"/>
  <c r="O44" i="1"/>
  <c r="N44" i="9" s="1"/>
  <c r="O42" i="1"/>
  <c r="N42" i="9" s="1"/>
  <c r="O41" i="1"/>
  <c r="N41" i="9" s="1"/>
  <c r="O40" i="1"/>
  <c r="N40" i="9" s="1"/>
  <c r="O43" i="1"/>
  <c r="N43" i="9" s="1"/>
  <c r="G22" i="1"/>
  <c r="L22" s="1"/>
  <c r="X22" i="5" s="1"/>
  <c r="Y22" s="1"/>
  <c r="E36" i="1"/>
  <c r="L36" s="1"/>
  <c r="X36" i="5" s="1"/>
  <c r="Y36" s="1"/>
  <c r="E24" i="1"/>
  <c r="L24" s="1"/>
  <c r="X24" i="5" s="1"/>
  <c r="Y24" s="1"/>
  <c r="E29" i="1"/>
  <c r="L29" s="1"/>
  <c r="X29" i="5" s="1"/>
  <c r="Y29" s="1"/>
  <c r="E38" i="1"/>
  <c r="L38" s="1"/>
  <c r="X38" i="5" s="1"/>
  <c r="Y38" s="1"/>
  <c r="E37" i="1"/>
  <c r="L37" s="1"/>
  <c r="X37" i="5" s="1"/>
  <c r="Y37" s="1"/>
  <c r="E27" i="1"/>
  <c r="L27" s="1"/>
  <c r="X27" i="5" s="1"/>
  <c r="Y27" s="1"/>
  <c r="E30" i="1"/>
  <c r="L30" s="1"/>
  <c r="X30" i="5" s="1"/>
  <c r="Y30" s="1"/>
  <c r="E35" i="1"/>
  <c r="L35" s="1"/>
  <c r="X35" i="5" s="1"/>
  <c r="Y35" s="1"/>
  <c r="E32" i="1"/>
  <c r="L32" s="1"/>
  <c r="X32" i="5" s="1"/>
  <c r="Y32" s="1"/>
  <c r="E28" i="1"/>
  <c r="L28" s="1"/>
  <c r="X28" i="5" s="1"/>
  <c r="Y28" s="1"/>
  <c r="E25" i="1"/>
  <c r="L25" s="1"/>
  <c r="X25" i="5" s="1"/>
  <c r="Y25" s="1"/>
  <c r="E23" i="1"/>
  <c r="L23" s="1"/>
  <c r="X23" i="5" s="1"/>
  <c r="Y23" s="1"/>
  <c r="E26" i="1"/>
  <c r="L26" s="1"/>
  <c r="X26" i="5" s="1"/>
  <c r="Y26" s="1"/>
  <c r="E34" i="1"/>
  <c r="L34" s="1"/>
  <c r="X34" i="5" s="1"/>
  <c r="Y34" s="1"/>
  <c r="E33" i="1"/>
  <c r="L33" s="1"/>
  <c r="X33" i="5" s="1"/>
  <c r="Y33" s="1"/>
  <c r="E31" i="1"/>
  <c r="L31" s="1"/>
  <c r="X31" i="5" s="1"/>
  <c r="Y31" s="1"/>
  <c r="H49" i="12"/>
  <c r="I49"/>
  <c r="F8" i="1"/>
  <c r="Q49" i="14"/>
  <c r="O5" i="13"/>
  <c r="O16"/>
  <c r="O13"/>
  <c r="O11"/>
  <c r="O10"/>
  <c r="O15"/>
  <c r="L49"/>
  <c r="O14"/>
  <c r="O8"/>
  <c r="O6"/>
  <c r="O12"/>
  <c r="O7"/>
  <c r="K49"/>
  <c r="O9"/>
  <c r="F7" i="1"/>
  <c r="F12"/>
  <c r="F6"/>
  <c r="F10"/>
  <c r="F11"/>
  <c r="F5"/>
  <c r="F21"/>
  <c r="K3" i="12"/>
  <c r="J3" s="1"/>
  <c r="U6" i="14"/>
  <c r="F16" i="1"/>
  <c r="F19"/>
  <c r="F14"/>
  <c r="F17"/>
  <c r="U15" i="14"/>
  <c r="U16"/>
  <c r="F13" i="1"/>
  <c r="U13" i="14"/>
  <c r="F15" i="1"/>
  <c r="U4" i="14"/>
  <c r="F18" i="1"/>
  <c r="F20"/>
  <c r="R12" i="14"/>
  <c r="J12" i="7" s="1"/>
  <c r="R10" i="14"/>
  <c r="J10" i="7" s="1"/>
  <c r="S5" i="14"/>
  <c r="K5" i="7" s="1"/>
  <c r="R5" i="14"/>
  <c r="J5" i="7" s="1"/>
  <c r="O15" i="16"/>
  <c r="O12"/>
  <c r="O9"/>
  <c r="O4"/>
  <c r="O7"/>
  <c r="O5"/>
  <c r="O17"/>
  <c r="O14"/>
  <c r="O19"/>
  <c r="O11"/>
  <c r="O10"/>
  <c r="O16"/>
  <c r="O18"/>
  <c r="O6"/>
  <c r="O13"/>
  <c r="O20"/>
  <c r="O8"/>
  <c r="O21"/>
  <c r="S20" i="14"/>
  <c r="K20" i="7" s="1"/>
  <c r="R20" i="14"/>
  <c r="J20" i="7" s="1"/>
  <c r="S18" i="14"/>
  <c r="K18" i="7" s="1"/>
  <c r="R9" i="14"/>
  <c r="J9" i="7" s="1"/>
  <c r="S10" i="14"/>
  <c r="K10" i="7" s="1"/>
  <c r="R17" i="14"/>
  <c r="J17" i="7" s="1"/>
  <c r="S17" i="14"/>
  <c r="K17" i="7" s="1"/>
  <c r="R19" i="14"/>
  <c r="J19" i="7" s="1"/>
  <c r="S21" i="14"/>
  <c r="K21" i="7" s="1"/>
  <c r="R21" i="14"/>
  <c r="J21" i="7" s="1"/>
  <c r="S19" i="14"/>
  <c r="K19" i="7" s="1"/>
  <c r="S7" i="14"/>
  <c r="K7" i="7" s="1"/>
  <c r="S11" i="14"/>
  <c r="K11" i="7" s="1"/>
  <c r="S12" i="14"/>
  <c r="K12" i="7" s="1"/>
  <c r="S8" i="14"/>
  <c r="K8" i="7" s="1"/>
  <c r="R8" i="14"/>
  <c r="J8" i="7" s="1"/>
  <c r="R11" i="14"/>
  <c r="J11" i="7" s="1"/>
  <c r="S14" i="14"/>
  <c r="K14" i="7" s="1"/>
  <c r="R7" i="14"/>
  <c r="J7" i="7" s="1"/>
  <c r="S3" i="14"/>
  <c r="R3"/>
  <c r="D49" i="13"/>
  <c r="J49" i="16" l="1"/>
  <c r="K3" i="7"/>
  <c r="O3" i="16"/>
  <c r="Q3" s="1"/>
  <c r="J3" i="7"/>
  <c r="J49" s="1"/>
  <c r="AB41" i="5"/>
  <c r="M41" s="1"/>
  <c r="N41" s="1"/>
  <c r="AB47"/>
  <c r="M47" s="1"/>
  <c r="N47" s="1"/>
  <c r="AB48"/>
  <c r="M48" s="1"/>
  <c r="N48" s="1"/>
  <c r="AB43"/>
  <c r="M43" s="1"/>
  <c r="N43" s="1"/>
  <c r="AB39"/>
  <c r="M39" s="1"/>
  <c r="N39" s="1"/>
  <c r="AB40"/>
  <c r="M40" s="1"/>
  <c r="N40" s="1"/>
  <c r="AB44"/>
  <c r="M44" s="1"/>
  <c r="N44" s="1"/>
  <c r="AB42"/>
  <c r="M42" s="1"/>
  <c r="N42" s="1"/>
  <c r="AB45"/>
  <c r="M45" s="1"/>
  <c r="N45" s="1"/>
  <c r="AB46"/>
  <c r="M46" s="1"/>
  <c r="N46" s="1"/>
  <c r="Q21" i="16"/>
  <c r="M21"/>
  <c r="H21" i="1" s="1"/>
  <c r="Q11" i="16"/>
  <c r="M11"/>
  <c r="H11" i="1" s="1"/>
  <c r="Q12" i="16"/>
  <c r="M12"/>
  <c r="H12" i="1" s="1"/>
  <c r="Q13" i="16"/>
  <c r="M13"/>
  <c r="H13" i="1" s="1"/>
  <c r="Q10" i="16"/>
  <c r="M10"/>
  <c r="H10" i="1" s="1"/>
  <c r="Q17" i="16"/>
  <c r="M17"/>
  <c r="H17" i="1" s="1"/>
  <c r="Q9" i="16"/>
  <c r="M9"/>
  <c r="H9" i="1" s="1"/>
  <c r="Q20" i="16"/>
  <c r="M20"/>
  <c r="H20" i="1" s="1"/>
  <c r="Q16" i="16"/>
  <c r="M16"/>
  <c r="H16" i="1" s="1"/>
  <c r="Q14" i="16"/>
  <c r="M14"/>
  <c r="H14" i="1" s="1"/>
  <c r="Q4" i="16"/>
  <c r="M4"/>
  <c r="H4" i="1" s="1"/>
  <c r="Q6" i="16"/>
  <c r="M6"/>
  <c r="H6" i="1" s="1"/>
  <c r="Q5" i="16"/>
  <c r="M5"/>
  <c r="Q8"/>
  <c r="M8"/>
  <c r="H8" i="1" s="1"/>
  <c r="Q18" i="16"/>
  <c r="M18"/>
  <c r="H18" i="1" s="1"/>
  <c r="Q19" i="16"/>
  <c r="M19"/>
  <c r="H19" i="1" s="1"/>
  <c r="Q7" i="16"/>
  <c r="M7"/>
  <c r="H7" i="1" s="1"/>
  <c r="Q15" i="16"/>
  <c r="M15"/>
  <c r="H15" i="1" s="1"/>
  <c r="N4" i="10"/>
  <c r="R3"/>
  <c r="N49" i="16"/>
  <c r="N14" i="10"/>
  <c r="N13"/>
  <c r="N18"/>
  <c r="N9"/>
  <c r="N6"/>
  <c r="N11"/>
  <c r="J49" i="12"/>
  <c r="N17" i="10"/>
  <c r="N20"/>
  <c r="N7"/>
  <c r="N8"/>
  <c r="N21"/>
  <c r="N10"/>
  <c r="N5"/>
  <c r="N12"/>
  <c r="N19"/>
  <c r="O27" i="1"/>
  <c r="N27" i="9" s="1"/>
  <c r="O31" i="1"/>
  <c r="N31" i="9" s="1"/>
  <c r="O28" i="1"/>
  <c r="N28" i="9" s="1"/>
  <c r="O33" i="1"/>
  <c r="N33" i="9" s="1"/>
  <c r="O26" i="1"/>
  <c r="N26" i="9" s="1"/>
  <c r="O25" i="1"/>
  <c r="N25" i="9" s="1"/>
  <c r="O32" i="1"/>
  <c r="N32" i="9" s="1"/>
  <c r="O35" i="1"/>
  <c r="N35" i="9" s="1"/>
  <c r="O38" i="1"/>
  <c r="N38" i="9" s="1"/>
  <c r="O29" i="1"/>
  <c r="N29" i="9" s="1"/>
  <c r="O36" i="1"/>
  <c r="N36" i="9" s="1"/>
  <c r="O34" i="1"/>
  <c r="N34" i="9" s="1"/>
  <c r="O23" i="1"/>
  <c r="N23" i="9" s="1"/>
  <c r="O30" i="1"/>
  <c r="N30" i="9" s="1"/>
  <c r="O37" i="1"/>
  <c r="N37" i="9" s="1"/>
  <c r="O24" i="1"/>
  <c r="N24" i="9" s="1"/>
  <c r="O22" i="1"/>
  <c r="N22" i="9" s="1"/>
  <c r="T4" i="14"/>
  <c r="T13"/>
  <c r="T15"/>
  <c r="T16"/>
  <c r="T6"/>
  <c r="M9" i="13"/>
  <c r="M10"/>
  <c r="M16"/>
  <c r="M7"/>
  <c r="M6"/>
  <c r="M14"/>
  <c r="M15"/>
  <c r="M13"/>
  <c r="M12"/>
  <c r="M8"/>
  <c r="M11"/>
  <c r="W49" i="5"/>
  <c r="M5" i="13"/>
  <c r="O49"/>
  <c r="L16" i="9"/>
  <c r="N16" i="1" s="1"/>
  <c r="L6" i="9"/>
  <c r="N6" i="1" s="1"/>
  <c r="L13" i="9"/>
  <c r="N13" i="1" s="1"/>
  <c r="L4" i="9"/>
  <c r="N4" i="1" s="1"/>
  <c r="L15" i="9"/>
  <c r="N15" i="1" s="1"/>
  <c r="F9"/>
  <c r="K49" i="12"/>
  <c r="F4" i="1"/>
  <c r="R49" i="14"/>
  <c r="S49"/>
  <c r="U9"/>
  <c r="U14"/>
  <c r="U10"/>
  <c r="U21"/>
  <c r="U5"/>
  <c r="U18"/>
  <c r="U8"/>
  <c r="U7"/>
  <c r="U3"/>
  <c r="U12"/>
  <c r="U19"/>
  <c r="U20"/>
  <c r="U11"/>
  <c r="U17"/>
  <c r="E49" i="7"/>
  <c r="G49"/>
  <c r="H49"/>
  <c r="F49"/>
  <c r="M3" i="16" l="1"/>
  <c r="H3" i="1" s="1"/>
  <c r="O49" i="16"/>
  <c r="N3" i="10"/>
  <c r="N49" s="1"/>
  <c r="F3" i="1"/>
  <c r="F49" s="1"/>
  <c r="AB25" i="5"/>
  <c r="M25" s="1"/>
  <c r="N25" s="1"/>
  <c r="AB26"/>
  <c r="M26" s="1"/>
  <c r="N26" s="1"/>
  <c r="AB27"/>
  <c r="M27" s="1"/>
  <c r="N27" s="1"/>
  <c r="AB23"/>
  <c r="M23" s="1"/>
  <c r="N23" s="1"/>
  <c r="AB35"/>
  <c r="M35" s="1"/>
  <c r="N35" s="1"/>
  <c r="AB36"/>
  <c r="M36" s="1"/>
  <c r="N36" s="1"/>
  <c r="AB33"/>
  <c r="M33" s="1"/>
  <c r="N33" s="1"/>
  <c r="AB29"/>
  <c r="M29" s="1"/>
  <c r="N29" s="1"/>
  <c r="AB28"/>
  <c r="M28" s="1"/>
  <c r="N28" s="1"/>
  <c r="AB24"/>
  <c r="M24" s="1"/>
  <c r="N24" s="1"/>
  <c r="AB34"/>
  <c r="M34" s="1"/>
  <c r="N34" s="1"/>
  <c r="AB31"/>
  <c r="M31" s="1"/>
  <c r="N31" s="1"/>
  <c r="AB37"/>
  <c r="M37" s="1"/>
  <c r="N37" s="1"/>
  <c r="AB32"/>
  <c r="M32" s="1"/>
  <c r="N32" s="1"/>
  <c r="AB22"/>
  <c r="M22" s="1"/>
  <c r="N22" s="1"/>
  <c r="AB38"/>
  <c r="M38" s="1"/>
  <c r="N38" s="1"/>
  <c r="AB30"/>
  <c r="M30" s="1"/>
  <c r="N30" s="1"/>
  <c r="O6" i="9"/>
  <c r="E6" i="5" s="1"/>
  <c r="R6" s="1"/>
  <c r="S6" s="1"/>
  <c r="K6" i="9"/>
  <c r="H6" i="18" s="1"/>
  <c r="P6" i="10" s="1"/>
  <c r="I6" i="18"/>
  <c r="O13" i="9"/>
  <c r="E13" i="5" s="1"/>
  <c r="R13" s="1"/>
  <c r="S13" s="1"/>
  <c r="K13" i="9"/>
  <c r="H13" i="18" s="1"/>
  <c r="P13" i="10" s="1"/>
  <c r="I13" i="18"/>
  <c r="O4" i="9"/>
  <c r="E4" i="5" s="1"/>
  <c r="R4" s="1"/>
  <c r="S4" s="1"/>
  <c r="I4" i="18"/>
  <c r="K4" i="9"/>
  <c r="H4" i="18" s="1"/>
  <c r="P4" i="10" s="1"/>
  <c r="O15" i="9"/>
  <c r="E15" i="5" s="1"/>
  <c r="R15" s="1"/>
  <c r="S15" s="1"/>
  <c r="I15" i="18"/>
  <c r="K15" i="9"/>
  <c r="H15" i="18" s="1"/>
  <c r="P15" i="10" s="1"/>
  <c r="O16" i="9"/>
  <c r="E16" i="5" s="1"/>
  <c r="R16" s="1"/>
  <c r="S16" s="1"/>
  <c r="K16" i="9"/>
  <c r="H16" i="18" s="1"/>
  <c r="P16" i="10" s="1"/>
  <c r="I16" i="18"/>
  <c r="M49" i="16"/>
  <c r="H5" i="1"/>
  <c r="U39" i="5"/>
  <c r="V39" s="1"/>
  <c r="U48"/>
  <c r="V48" s="1"/>
  <c r="U47"/>
  <c r="V47" s="1"/>
  <c r="U45"/>
  <c r="V45" s="1"/>
  <c r="U46"/>
  <c r="V46" s="1"/>
  <c r="U42"/>
  <c r="V42" s="1"/>
  <c r="U43"/>
  <c r="V43" s="1"/>
  <c r="U40"/>
  <c r="V40" s="1"/>
  <c r="U44"/>
  <c r="V44" s="1"/>
  <c r="U41"/>
  <c r="V41" s="1"/>
  <c r="G16" i="1"/>
  <c r="G13"/>
  <c r="G15"/>
  <c r="G6"/>
  <c r="G4"/>
  <c r="L4" s="1"/>
  <c r="X4" i="5" s="1"/>
  <c r="Y4" s="1"/>
  <c r="T3" i="14"/>
  <c r="T18"/>
  <c r="T14"/>
  <c r="T17"/>
  <c r="T7"/>
  <c r="T20"/>
  <c r="T21"/>
  <c r="T19"/>
  <c r="T12"/>
  <c r="T8"/>
  <c r="T10"/>
  <c r="T11"/>
  <c r="T5"/>
  <c r="T9"/>
  <c r="E11" i="1"/>
  <c r="E7"/>
  <c r="E8"/>
  <c r="E13"/>
  <c r="E14"/>
  <c r="E16"/>
  <c r="E6"/>
  <c r="E9"/>
  <c r="E10"/>
  <c r="E12"/>
  <c r="E15"/>
  <c r="E5"/>
  <c r="M49" i="13"/>
  <c r="L19" i="9"/>
  <c r="N19" i="1" s="1"/>
  <c r="L5" i="9"/>
  <c r="N5" i="1" s="1"/>
  <c r="L10" i="9"/>
  <c r="N10" i="1" s="1"/>
  <c r="L3" i="9"/>
  <c r="N3" i="1" s="1"/>
  <c r="L11" i="9"/>
  <c r="N11" i="1" s="1"/>
  <c r="L8" i="9"/>
  <c r="N8" i="1" s="1"/>
  <c r="L12" i="9"/>
  <c r="N12" i="1" s="1"/>
  <c r="L17" i="9"/>
  <c r="N17" i="1" s="1"/>
  <c r="L9" i="9"/>
  <c r="N9" i="1" s="1"/>
  <c r="L21" i="9"/>
  <c r="N21" i="1" s="1"/>
  <c r="L7" i="9"/>
  <c r="N7" i="1" s="1"/>
  <c r="L14" i="9"/>
  <c r="N14" i="1" s="1"/>
  <c r="L20" i="9"/>
  <c r="N20" i="1" s="1"/>
  <c r="L18" i="9"/>
  <c r="N18" i="1" s="1"/>
  <c r="U49" i="14"/>
  <c r="Q49" i="16"/>
  <c r="I49" i="7"/>
  <c r="K49"/>
  <c r="O17" i="9" l="1"/>
  <c r="E17" i="5" s="1"/>
  <c r="R17" s="1"/>
  <c r="S17" s="1"/>
  <c r="K17" i="9"/>
  <c r="H17" i="18" s="1"/>
  <c r="P17" i="10" s="1"/>
  <c r="I17" i="18"/>
  <c r="O20" i="9"/>
  <c r="E20" i="5" s="1"/>
  <c r="R20" s="1"/>
  <c r="S20" s="1"/>
  <c r="K20" i="9"/>
  <c r="H20" i="18" s="1"/>
  <c r="P20" i="10" s="1"/>
  <c r="I20" i="18"/>
  <c r="O9" i="9"/>
  <c r="E9" i="5" s="1"/>
  <c r="R9" s="1"/>
  <c r="S9" s="1"/>
  <c r="K9" i="9"/>
  <c r="H9" i="18" s="1"/>
  <c r="P9" i="10" s="1"/>
  <c r="I9" i="18"/>
  <c r="O11" i="9"/>
  <c r="E11" i="5" s="1"/>
  <c r="R11" s="1"/>
  <c r="S11" s="1"/>
  <c r="I11" i="18"/>
  <c r="K11" i="9"/>
  <c r="H11" i="18" s="1"/>
  <c r="P11" i="10" s="1"/>
  <c r="O19" i="9"/>
  <c r="E19" i="5" s="1"/>
  <c r="R19" s="1"/>
  <c r="S19" s="1"/>
  <c r="I19" i="18"/>
  <c r="K19" i="9"/>
  <c r="H19" i="18" s="1"/>
  <c r="P19" i="10" s="1"/>
  <c r="O7" i="9"/>
  <c r="E7" i="5" s="1"/>
  <c r="R7" s="1"/>
  <c r="S7" s="1"/>
  <c r="I7" i="18"/>
  <c r="K7" i="9"/>
  <c r="H7" i="18" s="1"/>
  <c r="P7" i="10" s="1"/>
  <c r="O12" i="9"/>
  <c r="E12" i="5" s="1"/>
  <c r="R12" s="1"/>
  <c r="S12" s="1"/>
  <c r="K12" i="9"/>
  <c r="H12" i="18" s="1"/>
  <c r="P12" i="10" s="1"/>
  <c r="I12" i="18"/>
  <c r="O10" i="9"/>
  <c r="E10" i="5" s="1"/>
  <c r="R10" s="1"/>
  <c r="S10" s="1"/>
  <c r="I10" i="18"/>
  <c r="K10" i="9"/>
  <c r="H10" i="18" s="1"/>
  <c r="P10" i="10" s="1"/>
  <c r="O14" i="9"/>
  <c r="E14" i="5" s="1"/>
  <c r="R14" s="1"/>
  <c r="S14" s="1"/>
  <c r="I14" i="18"/>
  <c r="K14" i="9"/>
  <c r="H14" i="18" s="1"/>
  <c r="P14" i="10" s="1"/>
  <c r="O18" i="9"/>
  <c r="E18" i="5" s="1"/>
  <c r="R18" s="1"/>
  <c r="S18" s="1"/>
  <c r="K18" i="9"/>
  <c r="H18" i="18" s="1"/>
  <c r="P18" i="10" s="1"/>
  <c r="I18" i="18"/>
  <c r="O21" i="9"/>
  <c r="E21" i="5" s="1"/>
  <c r="R21" s="1"/>
  <c r="S21" s="1"/>
  <c r="K21" i="9"/>
  <c r="H21" i="18" s="1"/>
  <c r="P21" i="10" s="1"/>
  <c r="I21" i="18"/>
  <c r="O8" i="9"/>
  <c r="E8" i="5" s="1"/>
  <c r="R8" s="1"/>
  <c r="S8" s="1"/>
  <c r="K8" i="9"/>
  <c r="H8" i="18" s="1"/>
  <c r="P8" i="10" s="1"/>
  <c r="I8" i="18"/>
  <c r="O5" i="9"/>
  <c r="E5" i="5" s="1"/>
  <c r="R5" s="1"/>
  <c r="S5" s="1"/>
  <c r="K5" i="9"/>
  <c r="H5" i="18" s="1"/>
  <c r="P5" i="10" s="1"/>
  <c r="I5" i="18"/>
  <c r="O3" i="9"/>
  <c r="E3" i="5" s="1"/>
  <c r="R3" s="1"/>
  <c r="S3" s="1"/>
  <c r="I3" i="18"/>
  <c r="K3" i="9"/>
  <c r="U25" i="5"/>
  <c r="V25" s="1"/>
  <c r="U29"/>
  <c r="V29" s="1"/>
  <c r="U23"/>
  <c r="V23" s="1"/>
  <c r="U30"/>
  <c r="V30" s="1"/>
  <c r="U28"/>
  <c r="V28" s="1"/>
  <c r="U31"/>
  <c r="V31" s="1"/>
  <c r="U32"/>
  <c r="V32" s="1"/>
  <c r="U36"/>
  <c r="V36" s="1"/>
  <c r="U24"/>
  <c r="V24" s="1"/>
  <c r="U33"/>
  <c r="V33" s="1"/>
  <c r="U26"/>
  <c r="V26" s="1"/>
  <c r="U27"/>
  <c r="V27" s="1"/>
  <c r="U38"/>
  <c r="V38" s="1"/>
  <c r="U37"/>
  <c r="V37" s="1"/>
  <c r="U34"/>
  <c r="V34" s="1"/>
  <c r="U35"/>
  <c r="V35" s="1"/>
  <c r="U22"/>
  <c r="V22" s="1"/>
  <c r="O4" i="1"/>
  <c r="N4" i="9" s="1"/>
  <c r="L15" i="1"/>
  <c r="X15" i="5" s="1"/>
  <c r="Y15" s="1"/>
  <c r="L16" i="1"/>
  <c r="X16" i="5" s="1"/>
  <c r="Y16" s="1"/>
  <c r="G8" i="1"/>
  <c r="L8" s="1"/>
  <c r="X8" i="5" s="1"/>
  <c r="Y8" s="1"/>
  <c r="L13" i="1"/>
  <c r="X13" i="5" s="1"/>
  <c r="Y13" s="1"/>
  <c r="G19" i="1"/>
  <c r="L19" s="1"/>
  <c r="X19" i="5" s="1"/>
  <c r="Y19" s="1"/>
  <c r="G21" i="1"/>
  <c r="L21" s="1"/>
  <c r="X21" i="5" s="1"/>
  <c r="Y21" s="1"/>
  <c r="L6" i="1"/>
  <c r="X6" i="5" s="1"/>
  <c r="Y6" s="1"/>
  <c r="G20" i="1"/>
  <c r="L20" s="1"/>
  <c r="X20" i="5" s="1"/>
  <c r="Y20" s="1"/>
  <c r="G18" i="1"/>
  <c r="L18" s="1"/>
  <c r="X18" i="5" s="1"/>
  <c r="Y18" s="1"/>
  <c r="G11" i="1"/>
  <c r="L11" s="1"/>
  <c r="X11" i="5" s="1"/>
  <c r="Y11" s="1"/>
  <c r="G17" i="1"/>
  <c r="L17" s="1"/>
  <c r="X17" i="5" s="1"/>
  <c r="Y17" s="1"/>
  <c r="G3" i="1"/>
  <c r="L3" s="1"/>
  <c r="X3" i="5" s="1"/>
  <c r="Y3" s="1"/>
  <c r="G14" i="1"/>
  <c r="L14" s="1"/>
  <c r="X14" i="5" s="1"/>
  <c r="Y14" s="1"/>
  <c r="G10" i="1"/>
  <c r="L10" s="1"/>
  <c r="X10" i="5" s="1"/>
  <c r="Y10" s="1"/>
  <c r="G7" i="1"/>
  <c r="L7" s="1"/>
  <c r="X7" i="5" s="1"/>
  <c r="Y7" s="1"/>
  <c r="G5" i="1"/>
  <c r="L5" s="1"/>
  <c r="X5" i="5" s="1"/>
  <c r="Y5" s="1"/>
  <c r="G9" i="1"/>
  <c r="L9" s="1"/>
  <c r="X9" i="5" s="1"/>
  <c r="Y9" s="1"/>
  <c r="G12" i="1"/>
  <c r="L12" s="1"/>
  <c r="X12" i="5" s="1"/>
  <c r="Y12" s="1"/>
  <c r="T49" i="14"/>
  <c r="L49" i="9"/>
  <c r="Y49" i="5" l="1"/>
  <c r="S49"/>
  <c r="AB4"/>
  <c r="M4" s="1"/>
  <c r="N4" s="1"/>
  <c r="O49" i="9"/>
  <c r="O3" i="1"/>
  <c r="N3" i="9" s="1"/>
  <c r="O5" i="1"/>
  <c r="N5" i="9" s="1"/>
  <c r="O20" i="1"/>
  <c r="N20" i="9" s="1"/>
  <c r="O9" i="1"/>
  <c r="N9" i="9" s="1"/>
  <c r="O14" i="1"/>
  <c r="N14" i="9" s="1"/>
  <c r="O18" i="1"/>
  <c r="N18" i="9" s="1"/>
  <c r="O19" i="1"/>
  <c r="N19" i="9" s="1"/>
  <c r="O15" i="1"/>
  <c r="N15" i="9" s="1"/>
  <c r="O13" i="1"/>
  <c r="N13" i="9" s="1"/>
  <c r="O12" i="1"/>
  <c r="N12" i="9" s="1"/>
  <c r="O10" i="1"/>
  <c r="N10" i="9" s="1"/>
  <c r="O11" i="1"/>
  <c r="N11" i="9" s="1"/>
  <c r="O21" i="1"/>
  <c r="N21" i="9" s="1"/>
  <c r="O16" i="1"/>
  <c r="N16" i="9" s="1"/>
  <c r="O7" i="1"/>
  <c r="N7" i="9" s="1"/>
  <c r="O17" i="1"/>
  <c r="N17" i="9" s="1"/>
  <c r="O6" i="1"/>
  <c r="N6" i="9" s="1"/>
  <c r="O8" i="1"/>
  <c r="N8" i="9" s="1"/>
  <c r="H3" i="18"/>
  <c r="K49" i="9"/>
  <c r="G49" i="1"/>
  <c r="I49" i="18"/>
  <c r="E49" i="5"/>
  <c r="L49" i="1"/>
  <c r="AB5" i="5" l="1"/>
  <c r="M5" s="1"/>
  <c r="N5" s="1"/>
  <c r="AB21"/>
  <c r="M21" s="1"/>
  <c r="N21" s="1"/>
  <c r="AB15"/>
  <c r="M15" s="1"/>
  <c r="N15" s="1"/>
  <c r="AB13"/>
  <c r="M13" s="1"/>
  <c r="N13" s="1"/>
  <c r="AB7"/>
  <c r="M7" s="1"/>
  <c r="N7" s="1"/>
  <c r="AB8"/>
  <c r="M8" s="1"/>
  <c r="N8" s="1"/>
  <c r="AB14"/>
  <c r="M14" s="1"/>
  <c r="N14" s="1"/>
  <c r="AB20"/>
  <c r="M20" s="1"/>
  <c r="N20" s="1"/>
  <c r="AB10"/>
  <c r="M10" s="1"/>
  <c r="N10" s="1"/>
  <c r="AB6"/>
  <c r="M6" s="1"/>
  <c r="N6" s="1"/>
  <c r="AB11"/>
  <c r="M11" s="1"/>
  <c r="N11" s="1"/>
  <c r="AB9"/>
  <c r="M9" s="1"/>
  <c r="N9" s="1"/>
  <c r="AB18"/>
  <c r="M18" s="1"/>
  <c r="N18" s="1"/>
  <c r="AB19"/>
  <c r="M19" s="1"/>
  <c r="N19" s="1"/>
  <c r="AB17"/>
  <c r="M17" s="1"/>
  <c r="N17" s="1"/>
  <c r="AB12"/>
  <c r="M12" s="1"/>
  <c r="N12" s="1"/>
  <c r="AB16"/>
  <c r="M16" s="1"/>
  <c r="N16" s="1"/>
  <c r="O49" i="1"/>
  <c r="U4" i="5"/>
  <c r="V4" s="1"/>
  <c r="N49" i="9"/>
  <c r="H49" i="18"/>
  <c r="P3" i="10"/>
  <c r="N49" i="1"/>
  <c r="K51" i="9"/>
  <c r="U16" i="5" l="1"/>
  <c r="V16" s="1"/>
  <c r="U13"/>
  <c r="V13" s="1"/>
  <c r="U9"/>
  <c r="V9" s="1"/>
  <c r="U5"/>
  <c r="V5" s="1"/>
  <c r="U12"/>
  <c r="V12" s="1"/>
  <c r="U17"/>
  <c r="V17" s="1"/>
  <c r="U7"/>
  <c r="V7" s="1"/>
  <c r="U20"/>
  <c r="V20" s="1"/>
  <c r="U6"/>
  <c r="V6" s="1"/>
  <c r="U14"/>
  <c r="V14" s="1"/>
  <c r="U8"/>
  <c r="V8" s="1"/>
  <c r="U11"/>
  <c r="V11" s="1"/>
  <c r="U10"/>
  <c r="V10" s="1"/>
  <c r="U19"/>
  <c r="V19" s="1"/>
  <c r="U21"/>
  <c r="V21" s="1"/>
  <c r="U15"/>
  <c r="V15" s="1"/>
  <c r="U18"/>
  <c r="V18" s="1"/>
  <c r="AB3"/>
  <c r="M3" s="1"/>
  <c r="X49"/>
  <c r="M49" l="1"/>
  <c r="N3"/>
  <c r="N49" s="1"/>
  <c r="AB49"/>
  <c r="U3"/>
  <c r="V3" s="1"/>
  <c r="V49" s="1"/>
  <c r="R49" l="1"/>
  <c r="H49" i="1" l="1"/>
  <c r="E49" l="1"/>
  <c r="U49" i="5" l="1"/>
  <c r="R49" i="10" l="1"/>
  <c r="P49"/>
</calcChain>
</file>

<file path=xl/sharedStrings.xml><?xml version="1.0" encoding="utf-8"?>
<sst xmlns="http://schemas.openxmlformats.org/spreadsheetml/2006/main" count="2237" uniqueCount="407">
  <si>
    <t>ΕΙΔΟΣ</t>
  </si>
  <si>
    <t>συνολο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</si>
  <si>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</si>
  <si>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</si>
  <si>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</si>
  <si>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</si>
  <si>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</si>
  <si>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</si>
  <si>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</si>
  <si>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</si>
  <si>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</si>
  <si>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</si>
  <si>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</si>
  <si>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</si>
  <si>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</si>
  <si>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</si>
  <si>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</si>
  <si>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</si>
  <si>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</si>
  <si>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</si>
  <si>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</si>
  <si>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</si>
  <si>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</si>
  <si>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</si>
  <si>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</si>
  <si>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</si>
  <si>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</si>
  <si>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</si>
  <si>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</si>
  <si>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</si>
  <si>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</si>
  <si>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</si>
  <si>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</si>
  <si>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παρατηρήσεις - Α'</t>
  </si>
  <si>
    <t>παρατηρήσεις - Β'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</si>
  <si>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</si>
  <si>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</si>
  <si>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</si>
  <si>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</si>
  <si>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</si>
  <si>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Νο</t>
  </si>
  <si>
    <t>καταστημα</t>
  </si>
  <si>
    <t>κωδικός αιτιολογίας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</si>
  <si>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</si>
  <si>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</si>
  <si>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</si>
  <si>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</si>
  <si>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</si>
  <si>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αιτιολογία παππού ή ΑΓΑΠΕ</t>
  </si>
  <si>
    <t>αιτιολογία ''εθνικής''</t>
  </si>
  <si>
    <t>συμβόλαιο</t>
  </si>
  <si>
    <t>ημ/νία απόδειξης</t>
  </si>
  <si>
    <t>από</t>
  </si>
  <si>
    <t>προς</t>
  </si>
  <si>
    <t>ΤΑΝ</t>
  </si>
  <si>
    <t>Κ-15=1,3%</t>
  </si>
  <si>
    <t>Κ-15=0,65%</t>
  </si>
  <si>
    <t>Κ-17=0,125%</t>
  </si>
  <si>
    <t>ΤΑΝ-9%</t>
  </si>
  <si>
    <t>ΤΑΣ-1%</t>
  </si>
  <si>
    <t>ΤΑΝ-5%</t>
  </si>
  <si>
    <t>διαφορά</t>
  </si>
  <si>
    <t>ΤΑΧΔΙΚ</t>
  </si>
  <si>
    <t>200π.χ.-1</t>
  </si>
  <si>
    <t>είδος</t>
  </si>
  <si>
    <t>αξία πράξης</t>
  </si>
  <si>
    <t>ΣΥΝΟΛΑ</t>
  </si>
  <si>
    <t>παρατηρησεις</t>
  </si>
  <si>
    <t>βιβλίο εξόδων</t>
  </si>
  <si>
    <t>ταμεια</t>
  </si>
  <si>
    <t>έλεγχος</t>
  </si>
  <si>
    <t>ΤΑΜΕΙΑ</t>
  </si>
  <si>
    <t>κ-15-17</t>
  </si>
  <si>
    <t>ταμεία</t>
  </si>
  <si>
    <t>μεγαροσημα = αναφορά ΣΥΜΒΟΛΑΙΟ</t>
  </si>
  <si>
    <t>μεγαροσημα = στο ΣΥΜΒΟΛΑΙΟ</t>
  </si>
  <si>
    <t>ΤΑΣ</t>
  </si>
  <si>
    <t>ΤΑΝ = κ-15-17</t>
  </si>
  <si>
    <t>ΤΑΣ-5% ή **1**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</si>
  <si>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</si>
  <si>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</si>
  <si>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</si>
  <si>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</si>
  <si>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</si>
  <si>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</si>
  <si>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</si>
  <si>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</si>
  <si>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</si>
  <si>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</si>
  <si>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 xml:space="preserve">ΤΑΝ-9% </t>
  </si>
  <si>
    <t xml:space="preserve">ΤΑΝ-5% </t>
  </si>
  <si>
    <t>Νο ''εθνικής''</t>
  </si>
  <si>
    <t>κωδικός συμβ/φου</t>
  </si>
  <si>
    <t>κανονικός κωδ. Αιτιολ</t>
  </si>
  <si>
    <t>ημερ/νία ''εθνικής''</t>
  </si>
  <si>
    <t xml:space="preserve">ταμεία </t>
  </si>
  <si>
    <t>ηθικώς πρέπει</t>
  </si>
  <si>
    <t>ΤΑΝ- 5%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</si>
  <si>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</si>
  <si>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</si>
  <si>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</si>
  <si>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</si>
  <si>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</si>
  <si>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</si>
  <si>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</si>
  <si>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</si>
  <si>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</si>
  <si>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χαρτοσήμου</t>
  </si>
  <si>
    <t>ειδος</t>
  </si>
  <si>
    <t>ΑΓΑΠΕ σύνολο</t>
  </si>
  <si>
    <t>πάγιο</t>
  </si>
  <si>
    <t>ή πάγια</t>
  </si>
  <si>
    <t>Κ-15-17</t>
  </si>
  <si>
    <t>δικαιώματα καθαρό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</si>
  <si>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</si>
  <si>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</si>
  <si>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</si>
  <si>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</si>
  <si>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</si>
  <si>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</si>
  <si>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ΒΙΒΛΙΑ ΕΣΟΔΩΝ</t>
  </si>
  <si>
    <t>καθαρό</t>
  </si>
  <si>
    <t>ΦΑΚΕΛΟΣ</t>
  </si>
  <si>
    <t>έπρεπε</t>
  </si>
  <si>
    <t>πήρε</t>
  </si>
  <si>
    <t>ΤΟΓΚΑ</t>
  </si>
  <si>
    <t>σύνολο συμβολαίου</t>
  </si>
  <si>
    <t>μεγαροσημα μεταγραφής</t>
  </si>
  <si>
    <t>μεγαροσημα προς Δ.Ο.Υ.</t>
  </si>
  <si>
    <t>σχετικά συμβόλαια</t>
  </si>
  <si>
    <t>παρα κρατηση</t>
  </si>
  <si>
    <t>συμβολαιο γραφος</t>
  </si>
  <si>
    <t>ζημιά</t>
  </si>
  <si>
    <t>έτη/μήνες εξόφλησης</t>
  </si>
  <si>
    <t>ΣΥΝΟΛΟΝ</t>
  </si>
  <si>
    <t>ΠΑΡΑΤΗΡΗΣΕΙΣ</t>
  </si>
  <si>
    <t>εφαρμογή b-Symbolaio</t>
  </si>
  <si>
    <t>ημερ/νία ΑΓΑΠΕ</t>
  </si>
  <si>
    <t>αιτιολογία ΑΓΑΠΕ</t>
  </si>
  <si>
    <t>για τροποποίηση</t>
  </si>
  <si>
    <t>γιαΠολλ</t>
  </si>
  <si>
    <t>πληθος</t>
  </si>
  <si>
    <t>δικαιώματα πολλαπλής σύμβασης</t>
  </si>
  <si>
    <t>γιαΒιβλΣυμβ</t>
  </si>
  <si>
    <t>προς υποθη κοφυλακείο</t>
  </si>
  <si>
    <t>από υποθη κοφυλακείο</t>
  </si>
  <si>
    <t>προς Δ.Ο.Υ</t>
  </si>
  <si>
    <t>από Δ.Ο.Υ</t>
  </si>
  <si>
    <t>συμβολαιογράφος</t>
  </si>
  <si>
    <t>αθΑποδ ή Τ.Π.Υ.</t>
  </si>
  <si>
    <t>αντί γραφα</t>
  </si>
  <si>
    <t>υπο γραφές</t>
  </si>
  <si>
    <t>200πχ-1</t>
  </si>
  <si>
    <t>χαρτό σημα</t>
  </si>
  <si>
    <t>ΤΑΣ-5%</t>
  </si>
  <si>
    <t>πολίτηΕν200</t>
  </si>
  <si>
    <t>ΤΑΣ = 5%</t>
  </si>
  <si>
    <t>**1** = αφαίρεση ΤΑΧΔΙΚ - κλπ</t>
  </si>
  <si>
    <t>**1β** = δικηγόροι</t>
  </si>
  <si>
    <t>εκτοςΓρ</t>
  </si>
  <si>
    <t>**14** = εκτός γραφείου = ΔΕΝ γράφει</t>
  </si>
  <si>
    <t>πάγιες</t>
  </si>
  <si>
    <t>διαθήκη</t>
  </si>
  <si>
    <t>αποδοχή</t>
  </si>
  <si>
    <t xml:space="preserve">ΤΑΣυγείας = 1% 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</si>
  <si>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</si>
  <si>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</si>
  <si>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</si>
  <si>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</si>
  <si>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**7** = αντίγραφα ΚΛΠ συνημμένα = από αρχείο φωτοτυπία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</si>
  <si>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</si>
  <si>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</si>
  <si>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</si>
  <si>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</si>
  <si>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 xml:space="preserve">**13** = περί δήλωση φόρου = ΔΕΝ γράφει </t>
  </si>
  <si>
    <t>**15** = κ-15-17 = ΔΕΝ χρεώνει</t>
  </si>
  <si>
    <t>**16** = κ-15-17 = ΔΕΝ γράφει ποσά</t>
  </si>
  <si>
    <t>**17** = κ-15-17 = ΔΕΝ γράφει αΑ εθνικής &amp; ποσά</t>
  </si>
  <si>
    <t>**4** = πληρωμή στην εθνική</t>
  </si>
  <si>
    <t>**5** = πληρωμή με κατάσταση μηνός</t>
  </si>
  <si>
    <t>**6** = πληρωμή από ΑΓΑΠΕ</t>
  </si>
  <si>
    <t>**7** = σφραγίδα τελευταία σελίδα συμβολαίου</t>
  </si>
  <si>
    <t>**19** = ΤΑΧΔΙΚ = ΔΕΝ χρεώνει</t>
  </si>
  <si>
    <t>**21** = ΤΑΧΔΙΚ = ΔΕΝ έχει στο συμβόλαιο</t>
  </si>
  <si>
    <t>**22** = ΤΑΝ = ΔΕΝ έχει στο συμβόλαιο</t>
  </si>
  <si>
    <t>**23** = ΤΑΣ = ΔΕΝ έχει στο συμβόλαιο</t>
  </si>
  <si>
    <t>**25** = αντίγραφα ΚΛΠ συνημμένα = από αρχείο φωτοτυπία</t>
  </si>
  <si>
    <t>**26** = ταμεία &amp; χαρτόσημα μεταγραφής</t>
  </si>
  <si>
    <t>**27** = ταμεία &amp; χαρτόσημα δήλωση φόρου Δ.Ο.Υ.</t>
  </si>
  <si>
    <t>**27α** = αιτήσεις</t>
  </si>
  <si>
    <t>**27β** = υπεύθυνες δηλώσεις</t>
  </si>
  <si>
    <t>**26** = χαρτόσημα μεταγραφής</t>
  </si>
  <si>
    <t>**27** = χαρτόσημα δήλωση φόρου Δ.Ο.Υ.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</si>
  <si>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</si>
  <si>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</si>
  <si>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</si>
  <si>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**32** = φάκελος - συμβόλαιο = ΕΧΕΙ επάνω όνομα συμβολαιογράφου = διόρθωση από κύρο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</si>
  <si>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</si>
  <si>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</si>
  <si>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</si>
  <si>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**37** = φάκελος = έχω αντίγραφα σε WORD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</si>
  <si>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</si>
  <si>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</si>
  <si>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</si>
  <si>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</si>
  <si>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</si>
  <si>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</si>
  <si>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**41β** =  εφαρμογή ''e'' = ΔΕΝ έχει επάνω αριθμό ή φύλλο ή όνομα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</si>
  <si>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</si>
  <si>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</si>
  <si>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</si>
  <si>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</si>
  <si>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</si>
  <si>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</si>
  <si>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</si>
  <si>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</si>
  <si>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</si>
  <si>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</si>
  <si>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</si>
  <si>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>**52** = πληρωμές εθνική - 1η σφραγίδα περί ''εθνικής'' στο συμβόλαιο ( τελευταία σελίδα ) = ΔΕΝ υπάρχει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</si>
  <si>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</si>
  <si>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</si>
  <si>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</si>
  <si>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**12** = συμβόλαιο - 1η σελίδα , αριστερά , επάνω = ΔΕΝ έχει σφραγίδα</t>
  </si>
  <si>
    <t>**41β** =  εφαρμογή ''e'' = ΔΕΝ έχει επάνω αριθμό ή φύλλο ή όνομα συμβολαιογράφου ή έχει Κύρου</t>
  </si>
  <si>
    <t>δικαιώματα</t>
  </si>
  <si>
    <t>πολλΣυμβ</t>
  </si>
  <si>
    <t>μεταγραφή</t>
  </si>
  <si>
    <t>δήλΦόρου</t>
  </si>
  <si>
    <t>τροποποίηση</t>
  </si>
  <si>
    <t>αναλογικά</t>
  </si>
  <si>
    <t>έσοδα</t>
  </si>
  <si>
    <t>2α φύλλα</t>
  </si>
  <si>
    <t>πολλ</t>
  </si>
  <si>
    <t>ζημιά εκπρόθεσμου</t>
  </si>
  <si>
    <t>διαφοροποίηση ποσών</t>
  </si>
  <si>
    <t>μαντενιωτου</t>
  </si>
  <si>
    <t>*7*</t>
  </si>
  <si>
    <t>*4*</t>
  </si>
  <si>
    <t>*5*</t>
  </si>
  <si>
    <t>*6*</t>
  </si>
  <si>
    <t>καθυστέρηση</t>
  </si>
  <si>
    <t>προς 291</t>
  </si>
  <si>
    <t>πολΕν200</t>
  </si>
  <si>
    <t>κανονικός κωδΣυμβ</t>
  </si>
  <si>
    <t>εθνικη</t>
  </si>
  <si>
    <t>σύσταση</t>
  </si>
  <si>
    <t>*1β1*</t>
  </si>
  <si>
    <t>*1β2*</t>
  </si>
  <si>
    <t>**1β3** = μεσιτης</t>
  </si>
  <si>
    <t>*1β1* = γραμματοσειρά</t>
  </si>
  <si>
    <t>**14** = εκτός γραφείου = ΔΕΝ χρεώνει</t>
  </si>
  <si>
    <t>**1δ1** = πάγιο αναλογικής ΔΕΝ χρεώνει</t>
  </si>
  <si>
    <t>*1δ1*</t>
  </si>
  <si>
    <t>*2β*</t>
  </si>
  <si>
    <t>αντιγράφων</t>
  </si>
  <si>
    <t>*7α*</t>
  </si>
  <si>
    <t>*7γ*</t>
  </si>
  <si>
    <t>**7α**=συν (+) 1 για μεταγραφή</t>
  </si>
  <si>
    <t>**7β**=συν (+) 1 για κτηματολόγιο</t>
  </si>
  <si>
    <t>**7γ**=συν (+) 1 για Δ.Ο.Υ.</t>
  </si>
  <si>
    <t>**9α** = φάκελο ΔΕΝ έχω</t>
  </si>
  <si>
    <t>*13*</t>
  </si>
  <si>
    <t>*19*</t>
  </si>
  <si>
    <t>*21*</t>
  </si>
  <si>
    <t>*22*</t>
  </si>
  <si>
    <t>*23*</t>
  </si>
  <si>
    <t>**25β** = αντίγραφα ΚΛΠ συνημμένα = από αρχείο φωτοτυπία</t>
  </si>
  <si>
    <t>*26*</t>
  </si>
  <si>
    <t>*27*</t>
  </si>
  <si>
    <t>*27α*</t>
  </si>
  <si>
    <t>*27β*</t>
  </si>
  <si>
    <t>*7α+7β+7γ*=</t>
  </si>
  <si>
    <t>προ ταμεία</t>
  </si>
  <si>
    <t>ταμεία - χαρτόσημο</t>
  </si>
  <si>
    <t>ελεγχος</t>
  </si>
  <si>
    <t>ΤΑΣ-1</t>
  </si>
  <si>
    <t>ΤΑΣ-2</t>
  </si>
  <si>
    <t>καταστασεις</t>
  </si>
  <si>
    <t>κ-18</t>
  </si>
  <si>
    <t>πάγιαςΑναλογικής</t>
  </si>
  <si>
    <t>**8α** = αίτηση ΔΕΝ χρεώνει</t>
  </si>
  <si>
    <t>*8* &amp; *8α*</t>
  </si>
  <si>
    <t>κληρονομιάςΑποδοχή</t>
  </si>
  <si>
    <t>οριζόντιος</t>
  </si>
  <si>
    <t>*2α*</t>
  </si>
  <si>
    <t>**2** = ΤΑΝ - ΤΑΣ παγίων σε ένσημα</t>
  </si>
  <si>
    <t>*1β4* = γραμματοσειρά</t>
  </si>
  <si>
    <t>πάγιες = 3.000δρχ για 1ο φύλλο {{{ 1997 έως 9/5/2005 }}}</t>
  </si>
  <si>
    <t>**1δ** = ΤΑΝ - ΤΑΣ παγίων &amp; πάγιας αναλογικών  σε ένσημα</t>
  </si>
  <si>
    <t>**3** = ΤΑΝ - ΤΑΣ παγίων σε ένσημα</t>
  </si>
  <si>
    <t>**20** = τέλη = ΔΕΝ χρεώνει</t>
  </si>
  <si>
    <t>**24** = ''κινητόν επίσημα'' = ΔΕΝ έχει στο συμβόλαιο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</si>
  <si>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</si>
  <si>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</si>
  <si>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3.600=10,56</t>
  </si>
  <si>
    <t>διαμαρτυρικό</t>
  </si>
  <si>
    <t>διαθηκη</t>
  </si>
  <si>
    <t>πάγια</t>
  </si>
  <si>
    <t>πάγιαΑναλ</t>
  </si>
  <si>
    <t>δήλωσης φόρου &amp; προς/από Δ.Ο.Υ.</t>
  </si>
  <si>
    <t>*1β2* = πολύ χαμηλά το κείμενο /// *1β5* = διάστιχο</t>
  </si>
  <si>
    <t xml:space="preserve">βιβλία εσόδων </t>
  </si>
  <si>
    <t>*1δ*</t>
  </si>
  <si>
    <t>*20*</t>
  </si>
  <si>
    <t>*24*</t>
  </si>
  <si>
    <t>τέλη</t>
  </si>
  <si>
    <t>κινΕπισ</t>
  </si>
  <si>
    <t>κιν Επισ</t>
  </si>
  <si>
    <t>κ-15</t>
  </si>
  <si>
    <t>κ-17</t>
  </si>
  <si>
    <t>σύνολα1</t>
  </si>
  <si>
    <t>σύνταξη</t>
  </si>
  <si>
    <t>συνολοΤΑΝ</t>
  </si>
  <si>
    <t>2 έως 20.000</t>
  </si>
  <si>
    <t>πληρΣυνταξης</t>
  </si>
  <si>
    <t>1 έως 10.000</t>
  </si>
  <si>
    <t>1 έως 20.000</t>
  </si>
  <si>
    <t>*3*</t>
  </si>
  <si>
    <t>2.000 + 3.000</t>
  </si>
  <si>
    <t xml:space="preserve">ΕΠΙ ΠΑΝΤΟΣ συμβολαιογραφικού εγγράφου ο Συμβολαιογράφος παίρνει ως αμοιβή = 1.000δρχ ( 1997 έως 9/5/2005) </t>
  </si>
  <si>
    <t>120.000δρχ*3% = 3.600 ---+---  υπόλοιπο *1,20% {{{ από 1997 έως 9-5-2005 }}}</t>
  </si>
  <si>
    <t>ΤΑΝ = πάγιες = 5% {{{ ΣΕ ΕΝΣΗΜΑ ( έως 2001 )}}} --- διαθήκες = 250δρχ</t>
  </si>
  <si>
    <t>ΤΑΣπρονείας = πάγιες = 10δρχ {{{ ΣΕ ΕΝΣΗΜΑ ( έως 2001 )}}} --- διαθήκες = 50δρχ</t>
  </si>
  <si>
    <t>1.000 ή 3.000+{{{[120.000*3%=3.600)]+[C-120.000*1,2%]}}}</t>
  </si>
  <si>
    <t>1000δρχ για υπόλοιπα 10 φύλλα + 800δρχ υπόλοιπα φύλλα {{{ από 1/1/1997 έως 9/5/2005 }}}</t>
  </si>
  <si>
    <t>2'φύλλα = 1.000δρχ τα 10 πρώτα</t>
  </si>
  <si>
    <t>αντίγραφα = 1.100</t>
  </si>
  <si>
    <t>1.100δρχ για κάθε φύλλο {{{ 1997 έως 9/5/2005 }}}</t>
  </si>
  <si>
    <t xml:space="preserve">2.000 + 3.000 </t>
  </si>
  <si>
    <t xml:space="preserve">δικαιώματα επί μεταγραφής = *1.100 </t>
  </si>
  <si>
    <t>1.100/φύλο</t>
  </si>
  <si>
    <t>σε €</t>
  </si>
  <si>
    <t>πληρώθηκαν ταμεία - φόρος</t>
  </si>
  <si>
    <t>*1β6*=γραφομηχανή</t>
  </si>
  <si>
    <t>*1β7*=Μαρωνιτη</t>
  </si>
  <si>
    <t>μεΜυαλάΤου2020θάπερνε</t>
  </si>
  <si>
    <t>μεΜυαλάΤου2022θάπερνε</t>
  </si>
  <si>
    <t>*1β6*</t>
  </si>
  <si>
    <t>*1β7*</t>
  </si>
  <si>
    <t>κινΕπισΠαγιοΑναλ</t>
  </si>
  <si>
    <t>κινΕπισ1σελ</t>
  </si>
  <si>
    <t>διπλοπληρ</t>
  </si>
  <si>
    <t>κινΕπίσΦυλλ</t>
  </si>
  <si>
    <t>απόΔικαιώμ</t>
  </si>
  <si>
    <t>προσοχη +20% υπερ ΟΓΑ</t>
  </si>
  <si>
    <t>*α1*=ναΒρεθειΕθνικη</t>
  </si>
  <si>
    <t>**1δ2** = 3.600 αναλογικά ΔΕΝ χρεώνει</t>
  </si>
  <si>
    <t>*1δ2*</t>
  </si>
  <si>
    <t>είναι &amp; κ-15 &amp; κ17</t>
  </si>
  <si>
    <t>το αναζητω</t>
  </si>
  <si>
    <t>είναι στο *4* του 0,65%</t>
  </si>
  <si>
    <t>είναι στο *5* του 0,65%</t>
  </si>
  <si>
    <t>υπαρχει</t>
  </si>
  <si>
    <t>πληρωμηΑναΣυμβόλαιο</t>
  </si>
  <si>
    <t>διπλοπληρωμή</t>
  </si>
  <si>
    <t>*α1*</t>
  </si>
  <si>
    <t>*α1*=ΝΑαναζητηθεί</t>
  </si>
  <si>
    <t>γράφτηκε στον Η-Υ μετά από ΜΗΝΕΣ ή ΕΤΗ</t>
  </si>
  <si>
    <t>ντιΜιΧο</t>
  </si>
  <si>
    <t>διπλοπληρωμη ΤΑΣ</t>
  </si>
  <si>
    <t>μεταγραφη &amp; ΤΑΝ</t>
  </si>
  <si>
    <t>από την τσέπη της</t>
  </si>
  <si>
    <t>γονική</t>
  </si>
  <si>
    <t>πληρεξούσιο</t>
  </si>
  <si>
    <t>δωρεάς πρόταση</t>
  </si>
  <si>
    <t>βεβαίωση ένορκος</t>
  </si>
  <si>
    <t>κληρονομιάς αποδοχή</t>
  </si>
  <si>
    <t>δωρεά</t>
  </si>
  <si>
    <t>διανομή</t>
  </si>
  <si>
    <t>οριζόντιος σύσταση</t>
  </si>
  <si>
    <t>κάθετος σύσταση</t>
  </si>
  <si>
    <t xml:space="preserve">γονική καταστήματος &amp; ψιλής κυριότητας ( διαμερίσματος ) </t>
  </si>
  <si>
    <t>αγοραπωλησία τίμημα = Δ.Ο.Υ. =</t>
  </si>
  <si>
    <t>γονική { με παρακράτηση επικαρπίας</t>
  </si>
  <si>
    <t>αγοραπωλησία τίμημα 500.000 Δ.Ο.Υ. =</t>
  </si>
  <si>
    <t xml:space="preserve">διανομή </t>
  </si>
  <si>
    <t>αγοραπωλησία</t>
  </si>
  <si>
    <t>εμφάνιση αγοραστή προσύμφ 14.214κύρου</t>
  </si>
  <si>
    <t xml:space="preserve">γονικής πρόταση </t>
  </si>
  <si>
    <t>εξόφληση {{{ δανείου 1.200.000δρχ /// ΑΓΑΠΕ = 15.000</t>
  </si>
  <si>
    <t>υποθήκη εξάλειψη</t>
  </si>
  <si>
    <t>9278κ</t>
  </si>
  <si>
    <t>πληρεξούσιο {{{ βεβαίωση ένορκος</t>
  </si>
  <si>
    <t>χρήσης κανονισμός</t>
  </si>
  <si>
    <t>πληρωμένα</t>
  </si>
  <si>
    <t>αντίγραφο &amp; πιστΜετ 19-5-1999</t>
  </si>
  <si>
    <t>*α1*=να αναζητηθεί στην Εθνικη ΑΛΛΑ μάταια επειδή είναι ΤΟΓΚΑ</t>
  </si>
  <si>
    <t>μισθώσεις</t>
  </si>
  <si>
    <t>144=1.080</t>
  </si>
  <si>
    <t>τεληΜισθωσεως=1.080=Δ.Ο.Υ.</t>
  </si>
  <si>
    <t>ΜΕΤΑΓΡΑΦΗ</t>
  </si>
  <si>
    <t>ΣΦΡΑΓΙΔΑ</t>
  </si>
  <si>
    <t>56-57</t>
  </si>
  <si>
    <t>87-89</t>
  </si>
  <si>
    <t>ΔΕΝ έχει</t>
  </si>
  <si>
    <t>υπάρχει περίληψη</t>
  </si>
  <si>
    <t>υπάρχει αίτηση μεταγραφής ΚΛΠ χαρτοσημασμένα ΤΑΧΔΙΚ-200 , κινΕπισ-396 , ΤΑΝ-340 , ΤΑΣ-30</t>
  </si>
  <si>
    <t>αντίγραφο ( ή πολίτη ή μεταγραφής ) = ΤΑΧΔΙΚ-100 + κινΕπ1σελ-300+ ΤΑΝ-280 +ΤΑΣ-305</t>
  </si>
  <si>
    <t>υπάρχει αίτηση μεταγραφής ΚΛΠ χαρτοσημασμένα ΤΑΧΔΙΚ-200 , κινΕπισ-336 , ΤΑΝ-280 , ΤΑΣ-28</t>
  </si>
  <si>
    <t>υπάρχει περίληψη στο χέρι</t>
  </si>
  <si>
    <t>ΟΚ</t>
  </si>
  <si>
    <t>μίσθωση αγροτεμαχίων για αγροτικά ( 40.000 ετησίως -10έτη ){ λέει 300.000</t>
  </si>
  <si>
    <t>πληρτεξουσιο ... Ξανθης = ΤΑΧΔΙΚ-100 , κινΕπισ-60+180 , ΤΑΝ-220 , ΤΑΣ-260</t>
  </si>
  <si>
    <t>..???..</t>
  </si>
  <si>
    <t>..??..</t>
  </si>
  <si>
    <t>????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</si>
</sst>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4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0070C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4258">
    <xf numFmtId="0" fontId="0" fillId="0" borderId="0"/>
    <xf numFmtId="43" fontId="1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715">
    <xf numFmtId="0" fontId="0" fillId="0" borderId="0" xfId="0"/>
    <xf numFmtId="0" fontId="21" fillId="0" borderId="0" xfId="0" applyFont="1"/>
    <xf numFmtId="43" fontId="21" fillId="0" borderId="0" xfId="1" applyFont="1"/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0" xfId="0" applyFont="1"/>
    <xf numFmtId="43" fontId="21" fillId="0" borderId="0" xfId="1" applyFont="1" applyFill="1"/>
    <xf numFmtId="0" fontId="21" fillId="0" borderId="0" xfId="0" applyFont="1" applyFill="1"/>
    <xf numFmtId="43" fontId="20" fillId="6" borderId="16" xfId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164" fontId="20" fillId="0" borderId="9" xfId="1" applyNumberFormat="1" applyFont="1" applyBorder="1" applyAlignment="1">
      <alignment horizontal="center" vertical="center" wrapText="1"/>
    </xf>
    <xf numFmtId="164" fontId="21" fillId="0" borderId="0" xfId="1" applyNumberFormat="1" applyFont="1"/>
    <xf numFmtId="0" fontId="21" fillId="0" borderId="0" xfId="0" applyFont="1" applyAlignment="1">
      <alignment horizontal="center"/>
    </xf>
    <xf numFmtId="164" fontId="19" fillId="0" borderId="1" xfId="1" applyNumberFormat="1" applyFont="1" applyFill="1" applyBorder="1" applyAlignment="1"/>
    <xf numFmtId="164" fontId="20" fillId="0" borderId="10" xfId="1" applyNumberFormat="1" applyFont="1" applyBorder="1" applyAlignment="1">
      <alignment vertical="center" wrapText="1"/>
    </xf>
    <xf numFmtId="164" fontId="20" fillId="0" borderId="9" xfId="1" applyNumberFormat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 wrapText="1"/>
    </xf>
    <xf numFmtId="43" fontId="19" fillId="0" borderId="1" xfId="1" applyFont="1" applyBorder="1"/>
    <xf numFmtId="0" fontId="20" fillId="0" borderId="0" xfId="0" applyFont="1"/>
    <xf numFmtId="164" fontId="18" fillId="7" borderId="1" xfId="1" applyNumberFormat="1" applyFont="1" applyFill="1" applyBorder="1" applyAlignment="1">
      <alignment horizontal="right" vertical="center"/>
    </xf>
    <xf numFmtId="164" fontId="21" fillId="7" borderId="1" xfId="1" applyNumberFormat="1" applyFont="1" applyFill="1" applyBorder="1"/>
    <xf numFmtId="164" fontId="23" fillId="7" borderId="2" xfId="1" applyNumberFormat="1" applyFont="1" applyFill="1" applyBorder="1" applyAlignment="1">
      <alignment horizontal="center" vertical="center"/>
    </xf>
    <xf numFmtId="0" fontId="18" fillId="7" borderId="1" xfId="0" applyFont="1" applyFill="1" applyBorder="1"/>
    <xf numFmtId="164" fontId="18" fillId="7" borderId="1" xfId="1" applyNumberFormat="1" applyFont="1" applyFill="1" applyBorder="1"/>
    <xf numFmtId="43" fontId="18" fillId="7" borderId="1" xfId="1" applyFont="1" applyFill="1" applyBorder="1"/>
    <xf numFmtId="43" fontId="18" fillId="7" borderId="15" xfId="1" applyFont="1" applyFill="1" applyBorder="1" applyAlignment="1">
      <alignment horizontal="right" vertical="center"/>
    </xf>
    <xf numFmtId="43" fontId="18" fillId="7" borderId="1" xfId="1" applyFont="1" applyFill="1" applyBorder="1" applyAlignment="1">
      <alignment horizontal="right" vertical="center"/>
    </xf>
    <xf numFmtId="0" fontId="21" fillId="7" borderId="0" xfId="0" applyFont="1" applyFill="1"/>
    <xf numFmtId="43" fontId="20" fillId="7" borderId="10" xfId="1" applyFont="1" applyFill="1" applyBorder="1" applyAlignment="1">
      <alignment horizontal="center" vertical="center" wrapText="1"/>
    </xf>
    <xf numFmtId="14" fontId="18" fillId="7" borderId="1" xfId="0" applyNumberFormat="1" applyFont="1" applyFill="1" applyBorder="1" applyAlignment="1">
      <alignment horizontal="center" vertical="center"/>
    </xf>
    <xf numFmtId="164" fontId="18" fillId="7" borderId="15" xfId="1" applyNumberFormat="1" applyFont="1" applyFill="1" applyBorder="1"/>
    <xf numFmtId="43" fontId="18" fillId="7" borderId="3" xfId="1" applyFont="1" applyFill="1" applyBorder="1" applyAlignment="1">
      <alignment horizontal="center" vertical="center"/>
    </xf>
    <xf numFmtId="0" fontId="21" fillId="7" borderId="1" xfId="0" applyFont="1" applyFill="1" applyBorder="1"/>
    <xf numFmtId="0" fontId="21" fillId="7" borderId="1" xfId="0" applyFont="1" applyFill="1" applyBorder="1" applyAlignment="1">
      <alignment wrapText="1"/>
    </xf>
    <xf numFmtId="164" fontId="23" fillId="7" borderId="1" xfId="1" applyNumberFormat="1" applyFont="1" applyFill="1" applyBorder="1" applyAlignment="1">
      <alignment horizontal="center" vertical="center"/>
    </xf>
    <xf numFmtId="164" fontId="21" fillId="7" borderId="15" xfId="1" applyNumberFormat="1" applyFont="1" applyFill="1" applyBorder="1"/>
    <xf numFmtId="43" fontId="21" fillId="7" borderId="15" xfId="1" applyFont="1" applyFill="1" applyBorder="1"/>
    <xf numFmtId="14" fontId="21" fillId="0" borderId="0" xfId="0" applyNumberFormat="1" applyFont="1"/>
    <xf numFmtId="14" fontId="21" fillId="7" borderId="1" xfId="0" applyNumberFormat="1" applyFont="1" applyFill="1" applyBorder="1"/>
    <xf numFmtId="164" fontId="21" fillId="7" borderId="1" xfId="1" applyNumberFormat="1" applyFont="1" applyFill="1" applyBorder="1" applyAlignment="1">
      <alignment wrapText="1"/>
    </xf>
    <xf numFmtId="14" fontId="21" fillId="7" borderId="1" xfId="1" applyNumberFormat="1" applyFont="1" applyFill="1" applyBorder="1" applyAlignment="1">
      <alignment wrapText="1"/>
    </xf>
    <xf numFmtId="165" fontId="21" fillId="7" borderId="1" xfId="1" applyNumberFormat="1" applyFont="1" applyFill="1" applyBorder="1" applyAlignment="1">
      <alignment wrapText="1"/>
    </xf>
    <xf numFmtId="43" fontId="21" fillId="7" borderId="1" xfId="1" applyFont="1" applyFill="1" applyBorder="1" applyAlignment="1">
      <alignment wrapText="1"/>
    </xf>
    <xf numFmtId="43" fontId="21" fillId="7" borderId="0" xfId="1" applyFont="1" applyFill="1" applyAlignment="1">
      <alignment wrapText="1"/>
    </xf>
    <xf numFmtId="43" fontId="21" fillId="7" borderId="1" xfId="1" applyFont="1" applyFill="1" applyBorder="1"/>
    <xf numFmtId="0" fontId="20" fillId="6" borderId="9" xfId="0" applyFont="1" applyFill="1" applyBorder="1" applyAlignment="1">
      <alignment horizontal="center" vertical="center" wrapText="1"/>
    </xf>
    <xf numFmtId="14" fontId="20" fillId="0" borderId="1" xfId="1" applyNumberFormat="1" applyFont="1" applyFill="1" applyBorder="1" applyAlignment="1">
      <alignment horizontal="center" vertical="center" wrapText="1"/>
    </xf>
    <xf numFmtId="14" fontId="20" fillId="0" borderId="16" xfId="1" applyNumberFormat="1" applyFont="1" applyFill="1" applyBorder="1" applyAlignment="1">
      <alignment horizontal="center" vertical="center" wrapText="1"/>
    </xf>
    <xf numFmtId="43" fontId="20" fillId="0" borderId="16" xfId="1" applyFont="1" applyFill="1" applyBorder="1" applyAlignment="1">
      <alignment horizontal="center"/>
    </xf>
    <xf numFmtId="43" fontId="20" fillId="0" borderId="16" xfId="1" applyFont="1" applyFill="1" applyBorder="1" applyAlignment="1">
      <alignment horizontal="center" wrapText="1"/>
    </xf>
    <xf numFmtId="43" fontId="20" fillId="7" borderId="16" xfId="1" applyFont="1" applyFill="1" applyBorder="1" applyAlignment="1">
      <alignment horizontal="center" wrapText="1"/>
    </xf>
    <xf numFmtId="43" fontId="20" fillId="2" borderId="16" xfId="1" applyFont="1" applyFill="1" applyBorder="1" applyAlignment="1">
      <alignment horizontal="center" wrapText="1"/>
    </xf>
    <xf numFmtId="43" fontId="20" fillId="7" borderId="9" xfId="1" applyFont="1" applyFill="1" applyBorder="1" applyAlignment="1">
      <alignment horizontal="center" vertical="center" wrapText="1"/>
    </xf>
    <xf numFmtId="43" fontId="20" fillId="4" borderId="9" xfId="1" applyFont="1" applyFill="1" applyBorder="1" applyAlignment="1">
      <alignment horizontal="center" vertical="center" wrapText="1"/>
    </xf>
    <xf numFmtId="43" fontId="20" fillId="5" borderId="9" xfId="1" applyFont="1" applyFill="1" applyBorder="1" applyAlignment="1">
      <alignment horizontal="center" vertical="center" wrapText="1"/>
    </xf>
    <xf numFmtId="0" fontId="21" fillId="7" borderId="15" xfId="0" applyFont="1" applyFill="1" applyBorder="1"/>
    <xf numFmtId="43" fontId="18" fillId="7" borderId="15" xfId="1" applyFont="1" applyFill="1" applyBorder="1"/>
    <xf numFmtId="43" fontId="29" fillId="0" borderId="1" xfId="1" applyFont="1" applyFill="1" applyBorder="1" applyAlignment="1">
      <alignment horizontal="center" vertical="center"/>
    </xf>
    <xf numFmtId="43" fontId="20" fillId="0" borderId="0" xfId="1" applyFont="1" applyFill="1"/>
    <xf numFmtId="14" fontId="21" fillId="7" borderId="15" xfId="0" applyNumberFormat="1" applyFont="1" applyFill="1" applyBorder="1"/>
    <xf numFmtId="14" fontId="21" fillId="7" borderId="16" xfId="1" applyNumberFormat="1" applyFont="1" applyFill="1" applyBorder="1" applyAlignment="1">
      <alignment wrapText="1"/>
    </xf>
    <xf numFmtId="164" fontId="21" fillId="7" borderId="16" xfId="1" applyNumberFormat="1" applyFont="1" applyFill="1" applyBorder="1" applyAlignment="1">
      <alignment wrapText="1"/>
    </xf>
    <xf numFmtId="165" fontId="21" fillId="7" borderId="16" xfId="1" applyNumberFormat="1" applyFont="1" applyFill="1" applyBorder="1" applyAlignment="1">
      <alignment wrapText="1"/>
    </xf>
    <xf numFmtId="43" fontId="21" fillId="7" borderId="16" xfId="1" applyFont="1" applyFill="1" applyBorder="1" applyAlignment="1">
      <alignment wrapText="1"/>
    </xf>
    <xf numFmtId="164" fontId="23" fillId="7" borderId="19" xfId="1" applyNumberFormat="1" applyFont="1" applyFill="1" applyBorder="1" applyAlignment="1">
      <alignment horizontal="center" vertical="center"/>
    </xf>
    <xf numFmtId="43" fontId="19" fillId="0" borderId="1" xfId="1" applyFont="1" applyFill="1" applyBorder="1" applyAlignment="1"/>
    <xf numFmtId="43" fontId="20" fillId="7" borderId="10" xfId="1" applyFont="1" applyFill="1" applyBorder="1" applyAlignment="1">
      <alignment vertical="center" wrapText="1"/>
    </xf>
    <xf numFmtId="43" fontId="29" fillId="2" borderId="2" xfId="1" applyFont="1" applyFill="1" applyBorder="1" applyAlignment="1">
      <alignment horizontal="center" vertical="center"/>
    </xf>
    <xf numFmtId="164" fontId="20" fillId="7" borderId="9" xfId="1" applyNumberFormat="1" applyFont="1" applyFill="1" applyBorder="1" applyAlignment="1">
      <alignment horizontal="center" vertical="center" wrapText="1"/>
    </xf>
    <xf numFmtId="164" fontId="20" fillId="6" borderId="9" xfId="1" applyNumberFormat="1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 vertical="center" wrapText="1"/>
    </xf>
    <xf numFmtId="43" fontId="20" fillId="2" borderId="9" xfId="1" applyFont="1" applyFill="1" applyBorder="1" applyAlignment="1">
      <alignment horizontal="center" vertical="center" wrapText="1"/>
    </xf>
    <xf numFmtId="43" fontId="20" fillId="0" borderId="15" xfId="1" applyFont="1" applyBorder="1"/>
    <xf numFmtId="0" fontId="1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2" borderId="13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4" fontId="23" fillId="7" borderId="15" xfId="1" applyNumberFormat="1" applyFont="1" applyFill="1" applyBorder="1" applyAlignment="1">
      <alignment horizontal="center" vertical="center"/>
    </xf>
    <xf numFmtId="43" fontId="20" fillId="6" borderId="9" xfId="1" applyFont="1" applyFill="1" applyBorder="1" applyAlignment="1">
      <alignment horizontal="center" vertical="center" wrapText="1"/>
    </xf>
    <xf numFmtId="0" fontId="14" fillId="0" borderId="0" xfId="0" applyFont="1"/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64" fontId="23" fillId="7" borderId="14" xfId="1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3" fontId="20" fillId="0" borderId="9" xfId="1" applyFont="1" applyBorder="1" applyAlignment="1">
      <alignment vertical="center" wrapText="1"/>
    </xf>
    <xf numFmtId="43" fontId="21" fillId="0" borderId="9" xfId="1" applyFont="1" applyBorder="1" applyAlignment="1">
      <alignment horizontal="center" vertical="center" wrapText="1"/>
    </xf>
    <xf numFmtId="43" fontId="21" fillId="0" borderId="10" xfId="1" applyFont="1" applyBorder="1" applyAlignment="1">
      <alignment horizontal="center" vertical="center" wrapText="1"/>
    </xf>
    <xf numFmtId="43" fontId="20" fillId="0" borderId="10" xfId="1" applyFont="1" applyFill="1" applyBorder="1" applyAlignment="1">
      <alignment vertical="center" wrapText="1"/>
    </xf>
    <xf numFmtId="164" fontId="21" fillId="7" borderId="15" xfId="1" applyNumberFormat="1" applyFont="1" applyFill="1" applyBorder="1" applyAlignment="1">
      <alignment wrapText="1"/>
    </xf>
    <xf numFmtId="14" fontId="21" fillId="7" borderId="15" xfId="1" applyNumberFormat="1" applyFont="1" applyFill="1" applyBorder="1" applyAlignment="1">
      <alignment wrapText="1"/>
    </xf>
    <xf numFmtId="165" fontId="21" fillId="7" borderId="15" xfId="1" applyNumberFormat="1" applyFont="1" applyFill="1" applyBorder="1" applyAlignment="1">
      <alignment wrapText="1"/>
    </xf>
    <xf numFmtId="43" fontId="21" fillId="7" borderId="15" xfId="1" applyFont="1" applyFill="1" applyBorder="1" applyAlignment="1">
      <alignment wrapText="1"/>
    </xf>
    <xf numFmtId="14" fontId="20" fillId="0" borderId="9" xfId="1" applyNumberFormat="1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/>
    </xf>
    <xf numFmtId="14" fontId="20" fillId="0" borderId="9" xfId="1" applyNumberFormat="1" applyFont="1" applyFill="1" applyBorder="1" applyAlignment="1">
      <alignment horizontal="center"/>
    </xf>
    <xf numFmtId="164" fontId="20" fillId="2" borderId="10" xfId="1" applyNumberFormat="1" applyFont="1" applyFill="1" applyBorder="1" applyAlignment="1">
      <alignment horizontal="center" vertical="center" wrapText="1"/>
    </xf>
    <xf numFmtId="43" fontId="28" fillId="0" borderId="0" xfId="1" applyFont="1" applyFill="1" applyAlignment="1"/>
    <xf numFmtId="43" fontId="19" fillId="0" borderId="9" xfId="1" applyFont="1" applyFill="1" applyBorder="1" applyAlignment="1">
      <alignment horizontal="center" wrapText="1"/>
    </xf>
    <xf numFmtId="43" fontId="19" fillId="6" borderId="9" xfId="1" applyFont="1" applyFill="1" applyBorder="1" applyAlignment="1">
      <alignment horizontal="center" wrapText="1"/>
    </xf>
    <xf numFmtId="43" fontId="21" fillId="4" borderId="0" xfId="1" applyFont="1" applyFill="1"/>
    <xf numFmtId="43" fontId="24" fillId="0" borderId="0" xfId="1" applyFont="1"/>
    <xf numFmtId="43" fontId="28" fillId="7" borderId="28" xfId="1" applyFont="1" applyFill="1" applyBorder="1" applyAlignment="1">
      <alignment horizontal="center" wrapText="1"/>
    </xf>
    <xf numFmtId="43" fontId="28" fillId="6" borderId="28" xfId="1" applyFont="1" applyFill="1" applyBorder="1" applyAlignment="1">
      <alignment horizontal="center" wrapText="1"/>
    </xf>
    <xf numFmtId="43" fontId="17" fillId="7" borderId="28" xfId="1" applyFont="1" applyFill="1" applyBorder="1" applyAlignment="1">
      <alignment horizontal="center" wrapText="1"/>
    </xf>
    <xf numFmtId="43" fontId="26" fillId="7" borderId="28" xfId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3" fontId="20" fillId="0" borderId="10" xfId="1" applyFont="1" applyFill="1" applyBorder="1" applyAlignment="1">
      <alignment horizontal="center" vertical="center" wrapText="1"/>
    </xf>
    <xf numFmtId="0" fontId="13" fillId="0" borderId="0" xfId="0" applyFont="1"/>
    <xf numFmtId="0" fontId="20" fillId="0" borderId="2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18" fillId="7" borderId="16" xfId="1" applyNumberFormat="1" applyFont="1" applyFill="1" applyBorder="1"/>
    <xf numFmtId="43" fontId="12" fillId="0" borderId="0" xfId="1" applyFont="1" applyFill="1"/>
    <xf numFmtId="14" fontId="26" fillId="0" borderId="9" xfId="1" applyNumberFormat="1" applyFont="1" applyFill="1" applyBorder="1" applyAlignment="1">
      <alignment horizontal="center" vertical="center" wrapText="1"/>
    </xf>
    <xf numFmtId="14" fontId="26" fillId="7" borderId="9" xfId="1" applyNumberFormat="1" applyFont="1" applyFill="1" applyBorder="1" applyAlignment="1">
      <alignment horizontal="center" vertical="center" wrapText="1"/>
    </xf>
    <xf numFmtId="43" fontId="20" fillId="0" borderId="9" xfId="1" applyFont="1" applyFill="1" applyBorder="1" applyAlignment="1">
      <alignment horizontal="center" wrapText="1"/>
    </xf>
    <xf numFmtId="43" fontId="18" fillId="7" borderId="16" xfId="1" applyFont="1" applyFill="1" applyBorder="1"/>
    <xf numFmtId="43" fontId="20" fillId="0" borderId="14" xfId="1" applyFont="1" applyFill="1" applyBorder="1" applyAlignment="1">
      <alignment horizontal="right"/>
    </xf>
    <xf numFmtId="43" fontId="20" fillId="6" borderId="10" xfId="1" applyFont="1" applyFill="1" applyBorder="1" applyAlignment="1">
      <alignment horizontal="center" vertical="center" wrapText="1"/>
    </xf>
    <xf numFmtId="43" fontId="29" fillId="2" borderId="14" xfId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2" fillId="0" borderId="0" xfId="0" applyFont="1"/>
    <xf numFmtId="43" fontId="21" fillId="2" borderId="9" xfId="1" applyFont="1" applyFill="1" applyBorder="1" applyAlignment="1">
      <alignment horizontal="center" vertical="center" wrapText="1"/>
    </xf>
    <xf numFmtId="43" fontId="21" fillId="7" borderId="9" xfId="1" applyFont="1" applyFill="1" applyBorder="1" applyAlignment="1">
      <alignment horizontal="center" vertical="center" wrapText="1"/>
    </xf>
    <xf numFmtId="43" fontId="12" fillId="0" borderId="0" xfId="1" applyFont="1" applyFill="1" applyAlignment="1">
      <alignment wrapText="1"/>
    </xf>
    <xf numFmtId="43" fontId="31" fillId="0" borderId="10" xfId="1" applyFont="1" applyFill="1" applyBorder="1" applyAlignment="1">
      <alignment horizontal="center" vertical="center" wrapText="1"/>
    </xf>
    <xf numFmtId="164" fontId="20" fillId="10" borderId="9" xfId="1" applyNumberFormat="1" applyFont="1" applyFill="1" applyBorder="1" applyAlignment="1">
      <alignment horizontal="center" vertical="center" wrapText="1"/>
    </xf>
    <xf numFmtId="164" fontId="20" fillId="5" borderId="9" xfId="1" applyNumberFormat="1" applyFont="1" applyFill="1" applyBorder="1" applyAlignment="1">
      <alignment horizontal="center" vertical="center" wrapText="1"/>
    </xf>
    <xf numFmtId="164" fontId="20" fillId="0" borderId="14" xfId="1" applyNumberFormat="1" applyFont="1" applyFill="1" applyBorder="1" applyAlignment="1">
      <alignment horizontal="right"/>
    </xf>
    <xf numFmtId="14" fontId="26" fillId="3" borderId="9" xfId="1" applyNumberFormat="1" applyFont="1" applyFill="1" applyBorder="1" applyAlignment="1">
      <alignment horizontal="center" vertical="center" wrapText="1"/>
    </xf>
    <xf numFmtId="43" fontId="20" fillId="6" borderId="9" xfId="1" applyFont="1" applyFill="1" applyBorder="1" applyAlignment="1">
      <alignment vertical="center" wrapText="1"/>
    </xf>
    <xf numFmtId="43" fontId="11" fillId="2" borderId="28" xfId="1" applyFont="1" applyFill="1" applyBorder="1" applyAlignment="1">
      <alignment horizontal="center" vertical="center" wrapText="1"/>
    </xf>
    <xf numFmtId="43" fontId="21" fillId="7" borderId="1" xfId="0" applyNumberFormat="1" applyFont="1" applyFill="1" applyBorder="1"/>
    <xf numFmtId="43" fontId="20" fillId="4" borderId="10" xfId="1" applyFont="1" applyFill="1" applyBorder="1" applyAlignment="1">
      <alignment horizontal="center" vertical="center" wrapText="1"/>
    </xf>
    <xf numFmtId="43" fontId="21" fillId="0" borderId="0" xfId="1" applyFont="1" applyAlignment="1">
      <alignment wrapText="1"/>
    </xf>
    <xf numFmtId="164" fontId="23" fillId="7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164" fontId="21" fillId="7" borderId="15" xfId="1" applyNumberFormat="1" applyFont="1" applyFill="1" applyBorder="1" applyAlignment="1">
      <alignment horizontal="center"/>
    </xf>
    <xf numFmtId="164" fontId="21" fillId="7" borderId="1" xfId="1" applyNumberFormat="1" applyFont="1" applyFill="1" applyBorder="1" applyAlignment="1">
      <alignment horizontal="center"/>
    </xf>
    <xf numFmtId="164" fontId="21" fillId="0" borderId="0" xfId="1" applyNumberFormat="1" applyFont="1" applyAlignment="1">
      <alignment horizontal="center"/>
    </xf>
    <xf numFmtId="0" fontId="21" fillId="7" borderId="1" xfId="267" applyFont="1" applyFill="1" applyBorder="1"/>
    <xf numFmtId="0" fontId="19" fillId="2" borderId="14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center" vertical="center" wrapText="1"/>
    </xf>
    <xf numFmtId="164" fontId="18" fillId="7" borderId="1" xfId="1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/>
    </xf>
    <xf numFmtId="6" fontId="20" fillId="3" borderId="10" xfId="1" applyNumberFormat="1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left"/>
    </xf>
    <xf numFmtId="0" fontId="21" fillId="7" borderId="15" xfId="1" applyNumberFormat="1" applyFont="1" applyFill="1" applyBorder="1" applyAlignment="1">
      <alignment horizontal="left" wrapText="1"/>
    </xf>
    <xf numFmtId="43" fontId="26" fillId="0" borderId="23" xfId="1" applyFont="1" applyFill="1" applyBorder="1" applyAlignment="1">
      <alignment horizontal="center" vertical="center" wrapText="1"/>
    </xf>
    <xf numFmtId="43" fontId="21" fillId="0" borderId="23" xfId="1" applyFont="1" applyFill="1" applyBorder="1" applyAlignment="1">
      <alignment horizontal="center" vertical="center" wrapText="1"/>
    </xf>
    <xf numFmtId="43" fontId="21" fillId="5" borderId="23" xfId="1" applyFont="1" applyFill="1" applyBorder="1" applyAlignment="1">
      <alignment horizontal="center" vertical="center" wrapText="1"/>
    </xf>
    <xf numFmtId="0" fontId="23" fillId="7" borderId="15" xfId="1" applyNumberFormat="1" applyFont="1" applyFill="1" applyBorder="1" applyAlignment="1">
      <alignment horizontal="left" vertical="center"/>
    </xf>
    <xf numFmtId="0" fontId="23" fillId="7" borderId="14" xfId="1" applyNumberFormat="1" applyFont="1" applyFill="1" applyBorder="1" applyAlignment="1">
      <alignment horizontal="left" vertical="center"/>
    </xf>
    <xf numFmtId="0" fontId="21" fillId="7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18" fillId="7" borderId="15" xfId="0" applyFont="1" applyFill="1" applyBorder="1" applyAlignment="1">
      <alignment horizontal="left"/>
    </xf>
    <xf numFmtId="164" fontId="20" fillId="4" borderId="9" xfId="1" applyNumberFormat="1" applyFont="1" applyFill="1" applyBorder="1" applyAlignment="1">
      <alignment horizontal="center" vertical="center" wrapText="1"/>
    </xf>
    <xf numFmtId="0" fontId="23" fillId="7" borderId="1" xfId="1" applyNumberFormat="1" applyFont="1" applyFill="1" applyBorder="1" applyAlignment="1">
      <alignment horizontal="left" vertical="center"/>
    </xf>
    <xf numFmtId="14" fontId="21" fillId="0" borderId="0" xfId="1" applyNumberFormat="1" applyFont="1"/>
    <xf numFmtId="14" fontId="20" fillId="0" borderId="9" xfId="1" applyNumberFormat="1" applyFont="1" applyBorder="1" applyAlignment="1">
      <alignment horizontal="center" vertical="center" wrapText="1"/>
    </xf>
    <xf numFmtId="14" fontId="23" fillId="7" borderId="15" xfId="1" applyNumberFormat="1" applyFont="1" applyFill="1" applyBorder="1" applyAlignment="1">
      <alignment horizontal="center" vertical="center"/>
    </xf>
    <xf numFmtId="0" fontId="9" fillId="0" borderId="0" xfId="0" applyFont="1"/>
    <xf numFmtId="43" fontId="9" fillId="0" borderId="0" xfId="1" applyFont="1"/>
    <xf numFmtId="43" fontId="33" fillId="0" borderId="0" xfId="1" applyFont="1" applyFill="1" applyAlignment="1"/>
    <xf numFmtId="0" fontId="35" fillId="7" borderId="0" xfId="0" applyFont="1" applyFill="1" applyAlignment="1"/>
    <xf numFmtId="0" fontId="26" fillId="0" borderId="0" xfId="0" applyFont="1" applyAlignment="1">
      <alignment horizontal="left"/>
    </xf>
    <xf numFmtId="43" fontId="26" fillId="0" borderId="0" xfId="1" applyFont="1" applyAlignment="1"/>
    <xf numFmtId="0" fontId="27" fillId="0" borderId="0" xfId="0" applyFont="1" applyFill="1" applyBorder="1" applyAlignment="1">
      <alignment wrapText="1"/>
    </xf>
    <xf numFmtId="0" fontId="9" fillId="0" borderId="0" xfId="0" applyFont="1" applyFill="1"/>
    <xf numFmtId="0" fontId="26" fillId="0" borderId="0" xfId="0" applyFont="1"/>
    <xf numFmtId="0" fontId="28" fillId="0" borderId="0" xfId="0" applyFont="1" applyFill="1" applyAlignment="1"/>
    <xf numFmtId="0" fontId="28" fillId="0" borderId="0" xfId="0" applyFont="1" applyFill="1"/>
    <xf numFmtId="0" fontId="17" fillId="0" borderId="0" xfId="0" applyFont="1" applyFill="1"/>
    <xf numFmtId="0" fontId="28" fillId="0" borderId="0" xfId="0" applyFont="1" applyFill="1" applyBorder="1" applyAlignment="1">
      <alignment wrapText="1"/>
    </xf>
    <xf numFmtId="0" fontId="27" fillId="0" borderId="0" xfId="0" applyFont="1" applyFill="1" applyAlignment="1">
      <alignment horizontal="left"/>
    </xf>
    <xf numFmtId="0" fontId="26" fillId="0" borderId="0" xfId="0" applyFont="1" applyAlignment="1"/>
    <xf numFmtId="43" fontId="21" fillId="0" borderId="10" xfId="1" applyFont="1" applyFill="1" applyBorder="1" applyAlignment="1">
      <alignment horizontal="center" vertical="center" wrapText="1"/>
    </xf>
    <xf numFmtId="43" fontId="32" fillId="0" borderId="10" xfId="1" applyFont="1" applyFill="1" applyBorder="1" applyAlignment="1">
      <alignment horizontal="center" vertical="center" wrapText="1"/>
    </xf>
    <xf numFmtId="43" fontId="21" fillId="7" borderId="9" xfId="1" applyFont="1" applyFill="1" applyBorder="1" applyAlignment="1">
      <alignment vertical="center" wrapText="1"/>
    </xf>
    <xf numFmtId="43" fontId="34" fillId="7" borderId="18" xfId="1" applyFont="1" applyFill="1" applyBorder="1" applyAlignment="1">
      <alignment horizontal="center" vertical="center" wrapText="1"/>
    </xf>
    <xf numFmtId="43" fontId="21" fillId="4" borderId="9" xfId="1" applyFont="1" applyFill="1" applyBorder="1" applyAlignment="1">
      <alignment horizontal="center" wrapText="1"/>
    </xf>
    <xf numFmtId="43" fontId="20" fillId="6" borderId="10" xfId="1" applyFont="1" applyFill="1" applyBorder="1" applyAlignment="1">
      <alignment vertical="center" wrapText="1"/>
    </xf>
    <xf numFmtId="43" fontId="21" fillId="2" borderId="10" xfId="1" applyFont="1" applyFill="1" applyBorder="1" applyAlignment="1">
      <alignment horizontal="center" vertical="center" wrapText="1"/>
    </xf>
    <xf numFmtId="43" fontId="35" fillId="0" borderId="9" xfId="1" applyFont="1" applyFill="1" applyBorder="1" applyAlignment="1">
      <alignment horizontal="center" vertical="center" wrapText="1"/>
    </xf>
    <xf numFmtId="43" fontId="35" fillId="2" borderId="9" xfId="1" applyFont="1" applyFill="1" applyBorder="1" applyAlignment="1">
      <alignment horizontal="center" wrapText="1"/>
    </xf>
    <xf numFmtId="164" fontId="21" fillId="0" borderId="9" xfId="1" applyNumberFormat="1" applyFont="1" applyFill="1" applyBorder="1" applyAlignment="1">
      <alignment horizontal="center" vertical="center" wrapText="1"/>
    </xf>
    <xf numFmtId="165" fontId="21" fillId="7" borderId="15" xfId="1" applyNumberFormat="1" applyFont="1" applyFill="1" applyBorder="1" applyAlignment="1">
      <alignment horizontal="center" wrapText="1"/>
    </xf>
    <xf numFmtId="164" fontId="37" fillId="0" borderId="0" xfId="1" applyNumberFormat="1" applyFont="1" applyAlignment="1"/>
    <xf numFmtId="43" fontId="37" fillId="0" borderId="0" xfId="1" applyFont="1" applyAlignment="1"/>
    <xf numFmtId="164" fontId="35" fillId="7" borderId="0" xfId="1" applyNumberFormat="1" applyFont="1" applyFill="1" applyAlignment="1"/>
    <xf numFmtId="43" fontId="35" fillId="7" borderId="0" xfId="1" applyFont="1" applyFill="1" applyAlignment="1"/>
    <xf numFmtId="43" fontId="20" fillId="9" borderId="10" xfId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3" fontId="20" fillId="0" borderId="23" xfId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wrapText="1"/>
    </xf>
    <xf numFmtId="164" fontId="26" fillId="0" borderId="9" xfId="1" applyNumberFormat="1" applyFont="1" applyFill="1" applyBorder="1" applyAlignment="1">
      <alignment horizontal="center"/>
    </xf>
    <xf numFmtId="43" fontId="21" fillId="7" borderId="1" xfId="1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/>
    </xf>
    <xf numFmtId="43" fontId="7" fillId="0" borderId="0" xfId="1" applyFont="1" applyFill="1"/>
    <xf numFmtId="164" fontId="7" fillId="7" borderId="15" xfId="1" applyNumberFormat="1" applyFont="1" applyFill="1" applyBorder="1" applyAlignment="1">
      <alignment wrapText="1"/>
    </xf>
    <xf numFmtId="0" fontId="7" fillId="7" borderId="15" xfId="1" applyNumberFormat="1" applyFont="1" applyFill="1" applyBorder="1" applyAlignment="1">
      <alignment horizontal="left" wrapText="1"/>
    </xf>
    <xf numFmtId="165" fontId="7" fillId="7" borderId="15" xfId="1" applyNumberFormat="1" applyFont="1" applyFill="1" applyBorder="1" applyAlignment="1">
      <alignment wrapText="1"/>
    </xf>
    <xf numFmtId="43" fontId="7" fillId="7" borderId="0" xfId="1" applyFont="1" applyFill="1" applyAlignment="1">
      <alignment wrapText="1"/>
    </xf>
    <xf numFmtId="164" fontId="7" fillId="7" borderId="1" xfId="1" applyNumberFormat="1" applyFont="1" applyFill="1" applyBorder="1" applyAlignment="1">
      <alignment wrapText="1"/>
    </xf>
    <xf numFmtId="165" fontId="7" fillId="7" borderId="1" xfId="1" applyNumberFormat="1" applyFont="1" applyFill="1" applyBorder="1" applyAlignment="1">
      <alignment wrapText="1"/>
    </xf>
    <xf numFmtId="165" fontId="7" fillId="7" borderId="16" xfId="1" applyNumberFormat="1" applyFont="1" applyFill="1" applyBorder="1" applyAlignment="1">
      <alignment wrapText="1"/>
    </xf>
    <xf numFmtId="164" fontId="7" fillId="7" borderId="16" xfId="1" applyNumberFormat="1" applyFont="1" applyFill="1" applyBorder="1" applyAlignment="1">
      <alignment wrapText="1"/>
    </xf>
    <xf numFmtId="0" fontId="7" fillId="7" borderId="1" xfId="0" applyFont="1" applyFill="1" applyBorder="1"/>
    <xf numFmtId="0" fontId="7" fillId="7" borderId="0" xfId="0" applyFont="1" applyFill="1"/>
    <xf numFmtId="0" fontId="7" fillId="0" borderId="0" xfId="0" applyFont="1"/>
    <xf numFmtId="14" fontId="7" fillId="0" borderId="0" xfId="0" applyNumberFormat="1" applyFont="1" applyAlignment="1">
      <alignment horizontal="left"/>
    </xf>
    <xf numFmtId="43" fontId="7" fillId="0" borderId="0" xfId="1" applyFont="1"/>
    <xf numFmtId="0" fontId="27" fillId="0" borderId="0" xfId="0" applyFont="1"/>
    <xf numFmtId="43" fontId="31" fillId="0" borderId="9" xfId="1" applyFont="1" applyFill="1" applyBorder="1" applyAlignment="1">
      <alignment horizontal="center" vertical="center" wrapText="1"/>
    </xf>
    <xf numFmtId="14" fontId="31" fillId="0" borderId="9" xfId="1" applyNumberFormat="1" applyFont="1" applyFill="1" applyBorder="1" applyAlignment="1">
      <alignment horizontal="center" vertical="center" wrapText="1"/>
    </xf>
    <xf numFmtId="0" fontId="37" fillId="0" borderId="0" xfId="0" applyFont="1" applyAlignment="1"/>
    <xf numFmtId="0" fontId="35" fillId="0" borderId="0" xfId="0" applyFont="1" applyFill="1" applyAlignment="1"/>
    <xf numFmtId="0" fontId="37" fillId="0" borderId="0" xfId="0" applyFont="1"/>
    <xf numFmtId="0" fontId="37" fillId="7" borderId="15" xfId="0" applyFont="1" applyFill="1" applyBorder="1"/>
    <xf numFmtId="0" fontId="37" fillId="7" borderId="1" xfId="0" applyFont="1" applyFill="1" applyBorder="1"/>
    <xf numFmtId="0" fontId="37" fillId="7" borderId="1" xfId="0" applyFont="1" applyFill="1" applyBorder="1" applyAlignment="1">
      <alignment horizontal="center"/>
    </xf>
    <xf numFmtId="43" fontId="21" fillId="0" borderId="0" xfId="1" applyFont="1" applyAlignment="1">
      <alignment horizontal="left"/>
    </xf>
    <xf numFmtId="0" fontId="19" fillId="5" borderId="0" xfId="0" applyFont="1" applyFill="1" applyAlignment="1"/>
    <xf numFmtId="0" fontId="21" fillId="11" borderId="0" xfId="0" applyFont="1" applyFill="1"/>
    <xf numFmtId="43" fontId="18" fillId="4" borderId="15" xfId="1" applyFont="1" applyFill="1" applyBorder="1"/>
    <xf numFmtId="43" fontId="37" fillId="0" borderId="0" xfId="1" applyFont="1"/>
    <xf numFmtId="0" fontId="18" fillId="0" borderId="0" xfId="0" applyFont="1" applyFill="1"/>
    <xf numFmtId="165" fontId="37" fillId="7" borderId="15" xfId="1" applyNumberFormat="1" applyFont="1" applyFill="1" applyBorder="1" applyAlignment="1">
      <alignment horizontal="center" wrapText="1"/>
    </xf>
    <xf numFmtId="164" fontId="37" fillId="7" borderId="1" xfId="1" applyNumberFormat="1" applyFont="1" applyFill="1" applyBorder="1"/>
    <xf numFmtId="0" fontId="37" fillId="0" borderId="1" xfId="0" applyFont="1" applyBorder="1"/>
    <xf numFmtId="43" fontId="27" fillId="7" borderId="0" xfId="1" applyFont="1" applyFill="1" applyAlignment="1"/>
    <xf numFmtId="0" fontId="26" fillId="0" borderId="0" xfId="0" applyFont="1" applyFill="1" applyAlignment="1"/>
    <xf numFmtId="164" fontId="28" fillId="0" borderId="0" xfId="1" applyNumberFormat="1" applyFont="1" applyFill="1" applyAlignment="1"/>
    <xf numFmtId="0" fontId="6" fillId="0" borderId="0" xfId="0" applyFont="1"/>
    <xf numFmtId="164" fontId="28" fillId="5" borderId="0" xfId="1" applyNumberFormat="1" applyFont="1" applyFill="1" applyAlignment="1"/>
    <xf numFmtId="43" fontId="37" fillId="7" borderId="1" xfId="1" applyFont="1" applyFill="1" applyBorder="1" applyAlignment="1">
      <alignment horizontal="center"/>
    </xf>
    <xf numFmtId="43" fontId="37" fillId="0" borderId="0" xfId="1" applyFont="1" applyFill="1" applyAlignment="1"/>
    <xf numFmtId="0" fontId="36" fillId="0" borderId="0" xfId="0" applyFont="1"/>
    <xf numFmtId="0" fontId="27" fillId="7" borderId="0" xfId="0" applyFont="1" applyFill="1" applyAlignment="1"/>
    <xf numFmtId="0" fontId="27" fillId="0" borderId="0" xfId="0" applyFont="1" applyFill="1" applyAlignment="1"/>
    <xf numFmtId="43" fontId="21" fillId="0" borderId="0" xfId="0" applyNumberFormat="1" applyFont="1"/>
    <xf numFmtId="0" fontId="37" fillId="0" borderId="0" xfId="0" applyFont="1" applyAlignment="1">
      <alignment horizontal="left"/>
    </xf>
    <xf numFmtId="0" fontId="21" fillId="0" borderId="10" xfId="0" applyFont="1" applyBorder="1" applyAlignment="1"/>
    <xf numFmtId="10" fontId="21" fillId="0" borderId="9" xfId="0" applyNumberFormat="1" applyFont="1" applyBorder="1" applyAlignment="1">
      <alignment horizontal="center"/>
    </xf>
    <xf numFmtId="166" fontId="21" fillId="0" borderId="9" xfId="0" applyNumberFormat="1" applyFont="1" applyBorder="1" applyAlignment="1">
      <alignment horizontal="center"/>
    </xf>
    <xf numFmtId="0" fontId="21" fillId="0" borderId="9" xfId="0" applyFont="1" applyBorder="1" applyAlignment="1"/>
    <xf numFmtId="0" fontId="21" fillId="0" borderId="9" xfId="0" applyFont="1" applyBorder="1" applyAlignment="1">
      <alignment horizontal="center"/>
    </xf>
    <xf numFmtId="43" fontId="21" fillId="0" borderId="15" xfId="1" applyFont="1" applyFill="1" applyBorder="1"/>
    <xf numFmtId="43" fontId="21" fillId="0" borderId="15" xfId="0" applyNumberFormat="1" applyFont="1" applyFill="1" applyBorder="1"/>
    <xf numFmtId="0" fontId="21" fillId="0" borderId="15" xfId="0" applyFont="1" applyFill="1" applyBorder="1"/>
    <xf numFmtId="164" fontId="27" fillId="6" borderId="0" xfId="1" applyNumberFormat="1" applyFont="1" applyFill="1"/>
    <xf numFmtId="43" fontId="5" fillId="0" borderId="0" xfId="1" applyFont="1"/>
    <xf numFmtId="43" fontId="28" fillId="8" borderId="0" xfId="1" applyFont="1" applyFill="1" applyAlignment="1">
      <alignment horizontal="left"/>
    </xf>
    <xf numFmtId="0" fontId="5" fillId="0" borderId="0" xfId="0" applyFont="1"/>
    <xf numFmtId="164" fontId="21" fillId="0" borderId="10" xfId="1" applyNumberFormat="1" applyFont="1" applyBorder="1" applyAlignment="1">
      <alignment horizontal="center" vertical="center" wrapText="1"/>
    </xf>
    <xf numFmtId="0" fontId="6" fillId="0" borderId="0" xfId="0" applyFont="1" applyFill="1"/>
    <xf numFmtId="0" fontId="36" fillId="0" borderId="0" xfId="0" applyFont="1" applyFill="1"/>
    <xf numFmtId="0" fontId="4" fillId="0" borderId="0" xfId="0" applyFont="1" applyFill="1"/>
    <xf numFmtId="43" fontId="33" fillId="6" borderId="0" xfId="1" applyFont="1" applyFill="1" applyAlignment="1"/>
    <xf numFmtId="43" fontId="33" fillId="2" borderId="0" xfId="1" applyFont="1" applyFill="1" applyAlignment="1"/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164" fontId="20" fillId="0" borderId="9" xfId="1" applyNumberFormat="1" applyFont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/>
    <xf numFmtId="0" fontId="2" fillId="0" borderId="0" xfId="0" applyFont="1"/>
    <xf numFmtId="0" fontId="2" fillId="0" borderId="0" xfId="0" applyFont="1" applyFill="1"/>
    <xf numFmtId="164" fontId="21" fillId="7" borderId="1" xfId="1" applyNumberFormat="1" applyFont="1" applyFill="1" applyBorder="1" applyAlignment="1">
      <alignment horizontal="left" vertical="center"/>
    </xf>
    <xf numFmtId="164" fontId="21" fillId="7" borderId="1" xfId="1" applyNumberFormat="1" applyFont="1" applyFill="1" applyBorder="1" applyAlignment="1">
      <alignment horizontal="right" vertical="center"/>
    </xf>
    <xf numFmtId="164" fontId="18" fillId="7" borderId="15" xfId="1" applyNumberFormat="1" applyFont="1" applyFill="1" applyBorder="1" applyAlignment="1">
      <alignment horizontal="right" vertical="center"/>
    </xf>
    <xf numFmtId="164" fontId="18" fillId="7" borderId="1" xfId="0" applyNumberFormat="1" applyFont="1" applyFill="1" applyBorder="1"/>
    <xf numFmtId="164" fontId="20" fillId="6" borderId="10" xfId="1" applyNumberFormat="1" applyFont="1" applyFill="1" applyBorder="1" applyAlignment="1">
      <alignment horizontal="center" vertical="center" wrapText="1"/>
    </xf>
    <xf numFmtId="164" fontId="20" fillId="0" borderId="9" xfId="1" applyNumberFormat="1" applyFont="1" applyFill="1" applyBorder="1" applyAlignment="1">
      <alignment vertical="center" wrapText="1"/>
    </xf>
    <xf numFmtId="164" fontId="20" fillId="7" borderId="18" xfId="1" applyNumberFormat="1" applyFont="1" applyFill="1" applyBorder="1" applyAlignment="1">
      <alignment vertical="center" wrapText="1"/>
    </xf>
    <xf numFmtId="164" fontId="18" fillId="3" borderId="1" xfId="1" applyNumberFormat="1" applyFont="1" applyFill="1" applyBorder="1" applyAlignment="1">
      <alignment horizontal="right" vertical="center"/>
    </xf>
    <xf numFmtId="164" fontId="21" fillId="3" borderId="1" xfId="1" applyNumberFormat="1" applyFont="1" applyFill="1" applyBorder="1"/>
    <xf numFmtId="164" fontId="37" fillId="0" borderId="0" xfId="1" applyNumberFormat="1" applyFont="1"/>
    <xf numFmtId="164" fontId="26" fillId="0" borderId="0" xfId="1" applyNumberFormat="1" applyFont="1" applyFill="1" applyAlignment="1"/>
    <xf numFmtId="164" fontId="33" fillId="0" borderId="0" xfId="1" applyNumberFormat="1" applyFont="1" applyFill="1" applyAlignment="1"/>
    <xf numFmtId="164" fontId="5" fillId="0" borderId="0" xfId="1" applyNumberFormat="1" applyFont="1"/>
    <xf numFmtId="164" fontId="5" fillId="0" borderId="0" xfId="1" applyNumberFormat="1" applyFont="1" applyFill="1"/>
    <xf numFmtId="0" fontId="5" fillId="0" borderId="0" xfId="0" applyFont="1" applyFill="1"/>
    <xf numFmtId="3" fontId="8" fillId="0" borderId="0" xfId="0" applyNumberFormat="1" applyFont="1" applyFill="1"/>
    <xf numFmtId="3" fontId="21" fillId="0" borderId="0" xfId="0" applyNumberFormat="1" applyFont="1"/>
    <xf numFmtId="3" fontId="21" fillId="0" borderId="0" xfId="0" applyNumberFormat="1" applyFont="1" applyFill="1"/>
    <xf numFmtId="164" fontId="18" fillId="7" borderId="3" xfId="1" applyNumberFormat="1" applyFont="1" applyFill="1" applyBorder="1" applyAlignment="1">
      <alignment horizontal="right" vertical="center"/>
    </xf>
    <xf numFmtId="164" fontId="18" fillId="7" borderId="3" xfId="1" applyNumberFormat="1" applyFont="1" applyFill="1" applyBorder="1" applyAlignment="1">
      <alignment horizontal="right"/>
    </xf>
    <xf numFmtId="164" fontId="18" fillId="3" borderId="15" xfId="1" applyNumberFormat="1" applyFont="1" applyFill="1" applyBorder="1"/>
    <xf numFmtId="164" fontId="17" fillId="7" borderId="15" xfId="1" applyNumberFormat="1" applyFont="1" applyFill="1" applyBorder="1"/>
    <xf numFmtId="164" fontId="26" fillId="0" borderId="14" xfId="1" applyNumberFormat="1" applyFont="1" applyFill="1" applyBorder="1" applyAlignment="1">
      <alignment horizontal="right"/>
    </xf>
    <xf numFmtId="43" fontId="21" fillId="0" borderId="9" xfId="1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Border="1"/>
    <xf numFmtId="43" fontId="28" fillId="8" borderId="0" xfId="1" applyFont="1" applyFill="1" applyAlignment="1"/>
    <xf numFmtId="164" fontId="18" fillId="7" borderId="15" xfId="1" applyNumberFormat="1" applyFont="1" applyFill="1" applyBorder="1" applyAlignment="1">
      <alignment horizontal="center" vertical="center"/>
    </xf>
    <xf numFmtId="164" fontId="18" fillId="4" borderId="1" xfId="1" applyNumberFormat="1" applyFont="1" applyFill="1" applyBorder="1" applyAlignment="1">
      <alignment horizontal="right" vertical="center" wrapText="1"/>
    </xf>
    <xf numFmtId="164" fontId="21" fillId="4" borderId="1" xfId="1" applyNumberFormat="1" applyFont="1" applyFill="1" applyBorder="1" applyAlignment="1">
      <alignment wrapText="1"/>
    </xf>
    <xf numFmtId="164" fontId="19" fillId="0" borderId="1" xfId="1" applyNumberFormat="1" applyFont="1" applyBorder="1"/>
    <xf numFmtId="164" fontId="21" fillId="4" borderId="0" xfId="1" applyNumberFormat="1" applyFont="1" applyFill="1"/>
    <xf numFmtId="164" fontId="24" fillId="0" borderId="0" xfId="1" applyNumberFormat="1" applyFont="1"/>
    <xf numFmtId="164" fontId="23" fillId="7" borderId="15" xfId="1" applyNumberFormat="1" applyFont="1" applyFill="1" applyBorder="1" applyAlignment="1">
      <alignment horizontal="right" vertical="center"/>
    </xf>
    <xf numFmtId="164" fontId="23" fillId="7" borderId="1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/>
    <xf numFmtId="164" fontId="21" fillId="7" borderId="0" xfId="1" applyNumberFormat="1" applyFont="1" applyFill="1"/>
    <xf numFmtId="164" fontId="20" fillId="0" borderId="15" xfId="1" applyNumberFormat="1" applyFont="1" applyBorder="1"/>
    <xf numFmtId="14" fontId="35" fillId="0" borderId="0" xfId="0" applyNumberFormat="1" applyFont="1" applyAlignment="1">
      <alignment horizontal="center"/>
    </xf>
    <xf numFmtId="0" fontId="4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43" fontId="35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43" fontId="21" fillId="3" borderId="0" xfId="1" applyFont="1" applyFill="1"/>
    <xf numFmtId="164" fontId="21" fillId="0" borderId="1" xfId="1" applyNumberFormat="1" applyFont="1" applyBorder="1"/>
    <xf numFmtId="164" fontId="21" fillId="2" borderId="1" xfId="1" applyNumberFormat="1" applyFont="1" applyFill="1" applyBorder="1"/>
    <xf numFmtId="164" fontId="21" fillId="0" borderId="15" xfId="1" applyNumberFormat="1" applyFont="1" applyBorder="1"/>
    <xf numFmtId="164" fontId="21" fillId="2" borderId="15" xfId="1" applyNumberFormat="1" applyFont="1" applyFill="1" applyBorder="1"/>
    <xf numFmtId="164" fontId="21" fillId="6" borderId="15" xfId="1" applyNumberFormat="1" applyFont="1" applyFill="1" applyBorder="1"/>
    <xf numFmtId="0" fontId="21" fillId="0" borderId="9" xfId="0" applyFont="1" applyBorder="1"/>
    <xf numFmtId="0" fontId="21" fillId="2" borderId="9" xfId="0" applyFont="1" applyFill="1" applyBorder="1"/>
    <xf numFmtId="164" fontId="20" fillId="2" borderId="1" xfId="1" applyNumberFormat="1" applyFont="1" applyFill="1" applyBorder="1"/>
    <xf numFmtId="164" fontId="20" fillId="0" borderId="1" xfId="1" applyNumberFormat="1" applyFont="1" applyFill="1" applyBorder="1"/>
    <xf numFmtId="0" fontId="37" fillId="0" borderId="0" xfId="0" applyFont="1" applyFill="1"/>
    <xf numFmtId="9" fontId="21" fillId="0" borderId="0" xfId="0" applyNumberFormat="1" applyFont="1" applyAlignment="1">
      <alignment horizontal="left"/>
    </xf>
    <xf numFmtId="43" fontId="18" fillId="5" borderId="0" xfId="1" applyFont="1" applyFill="1" applyAlignment="1"/>
    <xf numFmtId="43" fontId="37" fillId="3" borderId="0" xfId="1" applyFont="1" applyFill="1"/>
    <xf numFmtId="43" fontId="21" fillId="12" borderId="0" xfId="1" applyFont="1" applyFill="1"/>
    <xf numFmtId="43" fontId="21" fillId="6" borderId="0" xfId="1" applyFont="1" applyFill="1"/>
    <xf numFmtId="0" fontId="1" fillId="0" borderId="0" xfId="0" applyFont="1"/>
    <xf numFmtId="0" fontId="35" fillId="0" borderId="0" xfId="0" applyFont="1" applyAlignment="1">
      <alignment horizontal="center"/>
    </xf>
    <xf numFmtId="0" fontId="21" fillId="0" borderId="15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7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3" fontId="19" fillId="0" borderId="0" xfId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Alignment="1"/>
    <xf numFmtId="0" fontId="37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Alignment="1">
      <alignment horizontal="left"/>
    </xf>
    <xf numFmtId="43" fontId="35" fillId="0" borderId="0" xfId="1" applyFont="1"/>
    <xf numFmtId="164" fontId="18" fillId="0" borderId="1" xfId="1" applyNumberFormat="1" applyFont="1" applyFill="1" applyBorder="1" applyAlignment="1">
      <alignment horizontal="right" vertical="center"/>
    </xf>
    <xf numFmtId="164" fontId="18" fillId="0" borderId="15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/>
    <xf numFmtId="164" fontId="21" fillId="0" borderId="15" xfId="1" applyNumberFormat="1" applyFont="1" applyFill="1" applyBorder="1"/>
    <xf numFmtId="164" fontId="37" fillId="0" borderId="1" xfId="1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15" xfId="0" applyFont="1" applyFill="1" applyBorder="1"/>
    <xf numFmtId="164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14" fontId="21" fillId="8" borderId="1" xfId="1" applyNumberFormat="1" applyFont="1" applyFill="1" applyBorder="1" applyAlignment="1">
      <alignment horizontal="center" vertical="center"/>
    </xf>
    <xf numFmtId="164" fontId="21" fillId="6" borderId="2" xfId="0" applyNumberFormat="1" applyFont="1" applyFill="1" applyBorder="1" applyAlignment="1">
      <alignment horizontal="center" vertical="center"/>
    </xf>
    <xf numFmtId="164" fontId="21" fillId="3" borderId="15" xfId="1" applyNumberFormat="1" applyFont="1" applyFill="1" applyBorder="1"/>
    <xf numFmtId="164" fontId="21" fillId="11" borderId="15" xfId="1" applyNumberFormat="1" applyFont="1" applyFill="1" applyBorder="1"/>
    <xf numFmtId="0" fontId="37" fillId="0" borderId="1" xfId="0" applyFont="1" applyFill="1" applyBorder="1"/>
    <xf numFmtId="164" fontId="21" fillId="11" borderId="1" xfId="1" applyNumberFormat="1" applyFont="1" applyFill="1" applyBorder="1"/>
    <xf numFmtId="164" fontId="21" fillId="5" borderId="1" xfId="1" applyNumberFormat="1" applyFont="1" applyFill="1" applyBorder="1"/>
    <xf numFmtId="164" fontId="21" fillId="0" borderId="1" xfId="1" applyNumberFormat="1" applyFont="1" applyFill="1" applyBorder="1"/>
    <xf numFmtId="14" fontId="21" fillId="4" borderId="1" xfId="1" applyNumberFormat="1" applyFont="1" applyFill="1" applyBorder="1" applyAlignment="1">
      <alignment horizontal="center" vertical="center"/>
    </xf>
    <xf numFmtId="164" fontId="21" fillId="5" borderId="16" xfId="1" applyNumberFormat="1" applyFont="1" applyFill="1" applyBorder="1"/>
    <xf numFmtId="164" fontId="21" fillId="11" borderId="16" xfId="1" applyNumberFormat="1" applyFont="1" applyFill="1" applyBorder="1"/>
    <xf numFmtId="164" fontId="37" fillId="7" borderId="1" xfId="1" applyNumberFormat="1" applyFont="1" applyFill="1" applyBorder="1" applyAlignment="1">
      <alignment horizontal="left" vertical="center"/>
    </xf>
    <xf numFmtId="164" fontId="37" fillId="7" borderId="1" xfId="1" applyNumberFormat="1" applyFont="1" applyFill="1" applyBorder="1" applyAlignment="1">
      <alignment horizontal="right" vertical="center"/>
    </xf>
    <xf numFmtId="164" fontId="23" fillId="0" borderId="2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43" fontId="18" fillId="0" borderId="15" xfId="1" applyFont="1" applyFill="1" applyBorder="1"/>
    <xf numFmtId="164" fontId="18" fillId="0" borderId="15" xfId="1" applyNumberFormat="1" applyFont="1" applyFill="1" applyBorder="1"/>
    <xf numFmtId="0" fontId="21" fillId="0" borderId="1" xfId="0" applyFont="1" applyFill="1" applyBorder="1"/>
    <xf numFmtId="0" fontId="23" fillId="0" borderId="14" xfId="1" applyNumberFormat="1" applyFont="1" applyFill="1" applyBorder="1" applyAlignment="1">
      <alignment horizontal="left" vertical="center"/>
    </xf>
    <xf numFmtId="164" fontId="23" fillId="0" borderId="14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/>
    </xf>
    <xf numFmtId="164" fontId="18" fillId="0" borderId="3" xfId="1" applyNumberFormat="1" applyFont="1" applyFill="1" applyBorder="1" applyAlignment="1">
      <alignment horizontal="right" vertical="center"/>
    </xf>
    <xf numFmtId="164" fontId="18" fillId="0" borderId="3" xfId="1" applyNumberFormat="1" applyFont="1" applyFill="1" applyBorder="1" applyAlignment="1">
      <alignment horizontal="right"/>
    </xf>
    <xf numFmtId="164" fontId="37" fillId="0" borderId="1" xfId="1" applyNumberFormat="1" applyFont="1" applyFill="1" applyBorder="1"/>
    <xf numFmtId="0" fontId="18" fillId="0" borderId="15" xfId="0" applyFont="1" applyFill="1" applyBorder="1" applyAlignment="1">
      <alignment horizontal="left"/>
    </xf>
    <xf numFmtId="43" fontId="21" fillId="0" borderId="1" xfId="1" applyFont="1" applyFill="1" applyBorder="1"/>
    <xf numFmtId="14" fontId="21" fillId="0" borderId="1" xfId="0" applyNumberFormat="1" applyFont="1" applyFill="1" applyBorder="1"/>
    <xf numFmtId="43" fontId="21" fillId="0" borderId="1" xfId="0" applyNumberFormat="1" applyFont="1" applyFill="1" applyBorder="1"/>
    <xf numFmtId="164" fontId="21" fillId="0" borderId="1" xfId="1" applyNumberFormat="1" applyFont="1" applyFill="1" applyBorder="1" applyAlignment="1">
      <alignment horizontal="center"/>
    </xf>
    <xf numFmtId="0" fontId="21" fillId="0" borderId="15" xfId="1" applyNumberFormat="1" applyFont="1" applyFill="1" applyBorder="1" applyAlignment="1">
      <alignment horizontal="left" wrapText="1"/>
    </xf>
    <xf numFmtId="43" fontId="37" fillId="0" borderId="1" xfId="1" applyFont="1" applyFill="1" applyBorder="1" applyAlignment="1">
      <alignment horizontal="center"/>
    </xf>
    <xf numFmtId="43" fontId="18" fillId="0" borderId="1" xfId="1" applyFont="1" applyFill="1" applyBorder="1"/>
    <xf numFmtId="165" fontId="21" fillId="0" borderId="15" xfId="1" applyNumberFormat="1" applyFont="1" applyFill="1" applyBorder="1" applyAlignment="1">
      <alignment wrapText="1"/>
    </xf>
    <xf numFmtId="165" fontId="21" fillId="0" borderId="15" xfId="1" applyNumberFormat="1" applyFont="1" applyFill="1" applyBorder="1" applyAlignment="1">
      <alignment horizontal="center" wrapText="1"/>
    </xf>
    <xf numFmtId="164" fontId="21" fillId="0" borderId="15" xfId="1" applyNumberFormat="1" applyFont="1" applyFill="1" applyBorder="1" applyAlignment="1">
      <alignment wrapText="1"/>
    </xf>
    <xf numFmtId="0" fontId="7" fillId="0" borderId="15" xfId="1" applyNumberFormat="1" applyFont="1" applyFill="1" applyBorder="1" applyAlignment="1">
      <alignment horizontal="left" wrapText="1"/>
    </xf>
    <xf numFmtId="164" fontId="17" fillId="0" borderId="15" xfId="1" applyNumberFormat="1" applyFont="1" applyFill="1" applyBorder="1"/>
    <xf numFmtId="165" fontId="37" fillId="0" borderId="15" xfId="1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164" fontId="23" fillId="0" borderId="15" xfId="1" applyNumberFormat="1" applyFont="1" applyFill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/>
    </xf>
    <xf numFmtId="164" fontId="21" fillId="4" borderId="15" xfId="1" applyNumberFormat="1" applyFont="1" applyFill="1" applyBorder="1"/>
    <xf numFmtId="164" fontId="18" fillId="5" borderId="15" xfId="1" applyNumberFormat="1" applyFont="1" applyFill="1" applyBorder="1"/>
    <xf numFmtId="0" fontId="23" fillId="0" borderId="1" xfId="1" applyNumberFormat="1" applyFont="1" applyFill="1" applyBorder="1" applyAlignment="1">
      <alignment horizontal="left" vertical="center"/>
    </xf>
    <xf numFmtId="164" fontId="23" fillId="0" borderId="1" xfId="1" applyNumberFormat="1" applyFont="1" applyFill="1" applyBorder="1" applyAlignment="1">
      <alignment horizontal="right" vertical="center"/>
    </xf>
    <xf numFmtId="164" fontId="18" fillId="5" borderId="15" xfId="1" applyNumberFormat="1" applyFont="1" applyFill="1" applyBorder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/>
    </xf>
    <xf numFmtId="14" fontId="21" fillId="6" borderId="1" xfId="1" applyNumberFormat="1" applyFont="1" applyFill="1" applyBorder="1" applyAlignment="1">
      <alignment horizontal="center" vertical="center"/>
    </xf>
    <xf numFmtId="14" fontId="18" fillId="6" borderId="1" xfId="1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left" vertical="center"/>
    </xf>
    <xf numFmtId="164" fontId="21" fillId="0" borderId="1" xfId="1" applyNumberFormat="1" applyFont="1" applyFill="1" applyBorder="1" applyAlignment="1">
      <alignment horizontal="right" vertical="center"/>
    </xf>
    <xf numFmtId="164" fontId="21" fillId="3" borderId="0" xfId="0" applyNumberFormat="1" applyFont="1" applyFill="1"/>
    <xf numFmtId="164" fontId="21" fillId="5" borderId="0" xfId="0" applyNumberFormat="1" applyFont="1" applyFill="1"/>
    <xf numFmtId="164" fontId="21" fillId="0" borderId="0" xfId="0" applyNumberFormat="1" applyFont="1"/>
    <xf numFmtId="43" fontId="21" fillId="5" borderId="0" xfId="1" applyFont="1" applyFill="1"/>
    <xf numFmtId="0" fontId="21" fillId="0" borderId="0" xfId="0" applyFont="1" applyAlignment="1">
      <alignment horizontal="right"/>
    </xf>
    <xf numFmtId="0" fontId="21" fillId="2" borderId="34" xfId="0" applyFont="1" applyFill="1" applyBorder="1" applyAlignment="1"/>
    <xf numFmtId="14" fontId="21" fillId="0" borderId="1" xfId="1" applyNumberFormat="1" applyFont="1" applyFill="1" applyBorder="1"/>
    <xf numFmtId="164" fontId="37" fillId="11" borderId="1" xfId="1" applyNumberFormat="1" applyFont="1" applyFill="1" applyBorder="1"/>
    <xf numFmtId="14" fontId="21" fillId="11" borderId="1" xfId="1" applyNumberFormat="1" applyFont="1" applyFill="1" applyBorder="1"/>
    <xf numFmtId="164" fontId="40" fillId="0" borderId="15" xfId="1" applyNumberFormat="1" applyFont="1" applyFill="1" applyBorder="1" applyAlignment="1">
      <alignment horizontal="center"/>
    </xf>
    <xf numFmtId="164" fontId="18" fillId="12" borderId="1" xfId="1" applyNumberFormat="1" applyFont="1" applyFill="1" applyBorder="1" applyAlignment="1">
      <alignment horizontal="right" vertical="center"/>
    </xf>
    <xf numFmtId="164" fontId="21" fillId="13" borderId="1" xfId="1" applyNumberFormat="1" applyFont="1" applyFill="1" applyBorder="1"/>
    <xf numFmtId="0" fontId="21" fillId="0" borderId="27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3" fontId="20" fillId="7" borderId="1" xfId="1" applyFont="1" applyFill="1" applyBorder="1" applyAlignment="1">
      <alignment horizontal="center" vertical="center" wrapText="1"/>
    </xf>
    <xf numFmtId="43" fontId="20" fillId="6" borderId="1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13" xfId="1" applyFont="1" applyFill="1" applyBorder="1" applyAlignment="1">
      <alignment horizontal="center" vertical="center" wrapText="1"/>
    </xf>
    <xf numFmtId="43" fontId="26" fillId="7" borderId="14" xfId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right"/>
    </xf>
    <xf numFmtId="164" fontId="19" fillId="2" borderId="13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20" fillId="0" borderId="6" xfId="1" applyNumberFormat="1" applyFont="1" applyBorder="1" applyAlignment="1">
      <alignment horizontal="center" vertical="center" wrapText="1"/>
    </xf>
    <xf numFmtId="164" fontId="20" fillId="0" borderId="9" xfId="1" applyNumberFormat="1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3" fontId="20" fillId="0" borderId="4" xfId="1" applyFont="1" applyFill="1" applyBorder="1" applyAlignment="1">
      <alignment horizontal="center" vertical="center" wrapText="1"/>
    </xf>
    <xf numFmtId="43" fontId="20" fillId="0" borderId="10" xfId="1" applyFont="1" applyFill="1" applyBorder="1" applyAlignment="1">
      <alignment horizontal="center" vertical="center" wrapText="1"/>
    </xf>
    <xf numFmtId="14" fontId="21" fillId="8" borderId="16" xfId="1" applyNumberFormat="1" applyFont="1" applyFill="1" applyBorder="1" applyAlignment="1">
      <alignment horizontal="center" vertical="center"/>
    </xf>
    <xf numFmtId="14" fontId="21" fillId="8" borderId="21" xfId="1" applyNumberFormat="1" applyFont="1" applyFill="1" applyBorder="1" applyAlignment="1">
      <alignment horizontal="center" vertical="center"/>
    </xf>
    <xf numFmtId="14" fontId="21" fillId="8" borderId="15" xfId="1" applyNumberFormat="1" applyFont="1" applyFill="1" applyBorder="1" applyAlignment="1">
      <alignment horizontal="center" vertical="center"/>
    </xf>
    <xf numFmtId="14" fontId="21" fillId="6" borderId="16" xfId="1" applyNumberFormat="1" applyFont="1" applyFill="1" applyBorder="1" applyAlignment="1">
      <alignment horizontal="center" vertical="center"/>
    </xf>
    <xf numFmtId="14" fontId="21" fillId="6" borderId="15" xfId="1" applyNumberFormat="1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/>
    </xf>
    <xf numFmtId="0" fontId="21" fillId="6" borderId="34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4" fontId="20" fillId="0" borderId="3" xfId="1" applyNumberFormat="1" applyFont="1" applyBorder="1" applyAlignment="1">
      <alignment horizontal="right"/>
    </xf>
    <xf numFmtId="164" fontId="20" fillId="0" borderId="14" xfId="1" applyNumberFormat="1" applyFont="1" applyBorder="1" applyAlignment="1">
      <alignment horizontal="right"/>
    </xf>
    <xf numFmtId="164" fontId="21" fillId="6" borderId="16" xfId="1" applyNumberFormat="1" applyFont="1" applyFill="1" applyBorder="1" applyAlignment="1">
      <alignment horizontal="center"/>
    </xf>
    <xf numFmtId="164" fontId="21" fillId="6" borderId="21" xfId="1" applyNumberFormat="1" applyFont="1" applyFill="1" applyBorder="1" applyAlignment="1">
      <alignment horizontal="center"/>
    </xf>
    <xf numFmtId="164" fontId="21" fillId="6" borderId="15" xfId="1" applyNumberFormat="1" applyFont="1" applyFill="1" applyBorder="1" applyAlignment="1">
      <alignment horizontal="center"/>
    </xf>
    <xf numFmtId="164" fontId="21" fillId="2" borderId="16" xfId="1" applyNumberFormat="1" applyFont="1" applyFill="1" applyBorder="1" applyAlignment="1">
      <alignment horizontal="center"/>
    </xf>
    <xf numFmtId="164" fontId="21" fillId="2" borderId="15" xfId="1" applyNumberFormat="1" applyFont="1" applyFill="1" applyBorder="1" applyAlignment="1">
      <alignment horizontal="center"/>
    </xf>
    <xf numFmtId="0" fontId="27" fillId="6" borderId="0" xfId="0" applyFont="1" applyFill="1" applyAlignment="1">
      <alignment horizontal="left"/>
    </xf>
    <xf numFmtId="43" fontId="26" fillId="2" borderId="0" xfId="1" applyFont="1" applyFill="1" applyAlignment="1">
      <alignment horizontal="left"/>
    </xf>
    <xf numFmtId="164" fontId="28" fillId="8" borderId="0" xfId="1" applyNumberFormat="1" applyFont="1" applyFill="1" applyAlignment="1">
      <alignment horizontal="left"/>
    </xf>
    <xf numFmtId="164" fontId="26" fillId="2" borderId="16" xfId="1" applyNumberFormat="1" applyFont="1" applyFill="1" applyBorder="1" applyAlignment="1">
      <alignment horizontal="center" wrapText="1"/>
    </xf>
    <xf numFmtId="164" fontId="26" fillId="2" borderId="10" xfId="1" applyNumberFormat="1" applyFont="1" applyFill="1" applyBorder="1" applyAlignment="1">
      <alignment horizontal="center" wrapText="1"/>
    </xf>
    <xf numFmtId="0" fontId="26" fillId="7" borderId="27" xfId="0" applyFont="1" applyFill="1" applyBorder="1" applyAlignment="1">
      <alignment horizontal="center" wrapText="1"/>
    </xf>
    <xf numFmtId="0" fontId="26" fillId="7" borderId="31" xfId="0" applyFont="1" applyFill="1" applyBorder="1" applyAlignment="1">
      <alignment horizontal="center" wrapText="1"/>
    </xf>
    <xf numFmtId="0" fontId="26" fillId="7" borderId="32" xfId="0" applyFont="1" applyFill="1" applyBorder="1" applyAlignment="1">
      <alignment horizontal="center" wrapText="1"/>
    </xf>
    <xf numFmtId="0" fontId="26" fillId="7" borderId="23" xfId="0" applyFont="1" applyFill="1" applyBorder="1" applyAlignment="1">
      <alignment horizontal="center" wrapText="1"/>
    </xf>
    <xf numFmtId="0" fontId="26" fillId="7" borderId="33" xfId="0" applyFont="1" applyFill="1" applyBorder="1" applyAlignment="1">
      <alignment horizontal="center" wrapText="1"/>
    </xf>
    <xf numFmtId="0" fontId="26" fillId="7" borderId="18" xfId="0" applyFont="1" applyFill="1" applyBorder="1" applyAlignment="1">
      <alignment horizontal="center" wrapText="1"/>
    </xf>
    <xf numFmtId="164" fontId="26" fillId="7" borderId="13" xfId="1" applyNumberFormat="1" applyFont="1" applyFill="1" applyBorder="1" applyAlignment="1">
      <alignment horizontal="center" vertical="center" wrapText="1"/>
    </xf>
    <xf numFmtId="164" fontId="39" fillId="6" borderId="3" xfId="1" applyNumberFormat="1" applyFont="1" applyFill="1" applyBorder="1" applyAlignment="1">
      <alignment horizontal="center" vertical="center" wrapText="1"/>
    </xf>
    <xf numFmtId="164" fontId="39" fillId="6" borderId="13" xfId="1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25" fillId="0" borderId="4" xfId="1" applyFont="1" applyFill="1" applyBorder="1" applyAlignment="1">
      <alignment horizontal="center" vertical="center" wrapText="1"/>
    </xf>
    <xf numFmtId="43" fontId="25" fillId="0" borderId="10" xfId="1" applyFont="1" applyFill="1" applyBorder="1" applyAlignment="1">
      <alignment horizontal="center" vertical="center" wrapText="1"/>
    </xf>
    <xf numFmtId="164" fontId="23" fillId="2" borderId="35" xfId="1" applyNumberFormat="1" applyFont="1" applyFill="1" applyBorder="1" applyAlignment="1">
      <alignment horizontal="center" vertical="center"/>
    </xf>
    <xf numFmtId="164" fontId="23" fillId="2" borderId="19" xfId="1" applyNumberFormat="1" applyFont="1" applyFill="1" applyBorder="1" applyAlignment="1">
      <alignment horizontal="center" vertical="center"/>
    </xf>
    <xf numFmtId="164" fontId="27" fillId="9" borderId="0" xfId="1" applyNumberFormat="1" applyFont="1" applyFill="1" applyAlignment="1">
      <alignment horizontal="left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right"/>
    </xf>
    <xf numFmtId="43" fontId="35" fillId="7" borderId="1" xfId="1" applyFont="1" applyFill="1" applyBorder="1" applyAlignment="1">
      <alignment horizontal="center" vertical="center" wrapText="1"/>
    </xf>
    <xf numFmtId="164" fontId="26" fillId="2" borderId="3" xfId="1" applyNumberFormat="1" applyFont="1" applyFill="1" applyBorder="1" applyAlignment="1">
      <alignment horizontal="center" vertical="center" wrapText="1"/>
    </xf>
    <xf numFmtId="164" fontId="26" fillId="2" borderId="14" xfId="1" applyNumberFormat="1" applyFont="1" applyFill="1" applyBorder="1" applyAlignment="1">
      <alignment horizontal="center" vertical="center" wrapText="1"/>
    </xf>
    <xf numFmtId="43" fontId="31" fillId="6" borderId="16" xfId="1" applyFont="1" applyFill="1" applyBorder="1" applyAlignment="1">
      <alignment horizontal="center" vertical="center" wrapText="1"/>
    </xf>
    <xf numFmtId="43" fontId="31" fillId="6" borderId="10" xfId="1" applyFont="1" applyFill="1" applyBorder="1" applyAlignment="1">
      <alignment horizontal="center" vertical="center" wrapText="1"/>
    </xf>
    <xf numFmtId="43" fontId="26" fillId="7" borderId="16" xfId="1" applyFont="1" applyFill="1" applyBorder="1" applyAlignment="1">
      <alignment horizontal="center" wrapText="1"/>
    </xf>
    <xf numFmtId="43" fontId="26" fillId="7" borderId="10" xfId="1" applyFont="1" applyFill="1" applyBorder="1" applyAlignment="1">
      <alignment horizontal="center" wrapText="1"/>
    </xf>
    <xf numFmtId="43" fontId="20" fillId="2" borderId="16" xfId="1" applyFont="1" applyFill="1" applyBorder="1" applyAlignment="1">
      <alignment horizontal="center" wrapText="1"/>
    </xf>
    <xf numFmtId="43" fontId="20" fillId="2" borderId="10" xfId="1" applyFont="1" applyFill="1" applyBorder="1" applyAlignment="1">
      <alignment horizontal="center" wrapText="1"/>
    </xf>
    <xf numFmtId="43" fontId="30" fillId="7" borderId="16" xfId="1" applyFont="1" applyFill="1" applyBorder="1" applyAlignment="1">
      <alignment horizontal="center" vertical="center" wrapText="1"/>
    </xf>
    <xf numFmtId="43" fontId="30" fillId="7" borderId="10" xfId="1" applyFont="1" applyFill="1" applyBorder="1" applyAlignment="1">
      <alignment horizontal="center" vertical="center" wrapText="1"/>
    </xf>
    <xf numFmtId="43" fontId="30" fillId="6" borderId="16" xfId="1" applyFont="1" applyFill="1" applyBorder="1" applyAlignment="1">
      <alignment horizontal="center" wrapText="1"/>
    </xf>
    <xf numFmtId="43" fontId="30" fillId="6" borderId="10" xfId="1" applyFont="1" applyFill="1" applyBorder="1" applyAlignment="1">
      <alignment horizontal="center" wrapText="1"/>
    </xf>
    <xf numFmtId="43" fontId="20" fillId="2" borderId="1" xfId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164" fontId="26" fillId="6" borderId="1" xfId="1" applyNumberFormat="1" applyFont="1" applyFill="1" applyBorder="1" applyAlignment="1">
      <alignment horizont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43" fontId="31" fillId="7" borderId="13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0" fillId="0" borderId="14" xfId="1" applyFont="1" applyBorder="1"/>
    <xf numFmtId="0" fontId="35" fillId="7" borderId="0" xfId="0" applyFont="1" applyFill="1" applyAlignment="1">
      <alignment horizontal="left"/>
    </xf>
    <xf numFmtId="164" fontId="20" fillId="9" borderId="16" xfId="1" applyNumberFormat="1" applyFont="1" applyFill="1" applyBorder="1" applyAlignment="1">
      <alignment horizontal="center" wrapText="1"/>
    </xf>
    <xf numFmtId="164" fontId="20" fillId="9" borderId="10" xfId="1" applyNumberFormat="1" applyFont="1" applyFill="1" applyBorder="1" applyAlignment="1">
      <alignment horizontal="center" wrapText="1"/>
    </xf>
    <xf numFmtId="164" fontId="26" fillId="7" borderId="3" xfId="1" applyNumberFormat="1" applyFont="1" applyFill="1" applyBorder="1" applyAlignment="1">
      <alignment horizontal="center"/>
    </xf>
    <xf numFmtId="164" fontId="26" fillId="7" borderId="13" xfId="1" applyNumberFormat="1" applyFont="1" applyFill="1" applyBorder="1" applyAlignment="1">
      <alignment horizontal="center"/>
    </xf>
    <xf numFmtId="164" fontId="26" fillId="7" borderId="14" xfId="1" applyNumberFormat="1" applyFont="1" applyFill="1" applyBorder="1" applyAlignment="1">
      <alignment horizontal="center"/>
    </xf>
    <xf numFmtId="164" fontId="26" fillId="2" borderId="1" xfId="1" applyNumberFormat="1" applyFont="1" applyFill="1" applyBorder="1" applyAlignment="1">
      <alignment horizontal="center"/>
    </xf>
    <xf numFmtId="43" fontId="30" fillId="7" borderId="3" xfId="1" applyFont="1" applyFill="1" applyBorder="1" applyAlignment="1">
      <alignment horizontal="center"/>
    </xf>
    <xf numFmtId="43" fontId="30" fillId="7" borderId="13" xfId="1" applyFont="1" applyFill="1" applyBorder="1" applyAlignment="1">
      <alignment horizontal="center"/>
    </xf>
    <xf numFmtId="43" fontId="30" fillId="7" borderId="14" xfId="1" applyFont="1" applyFill="1" applyBorder="1" applyAlignment="1">
      <alignment horizontal="center"/>
    </xf>
    <xf numFmtId="43" fontId="20" fillId="7" borderId="28" xfId="1" applyFont="1" applyFill="1" applyBorder="1" applyAlignment="1">
      <alignment horizontal="center" vertical="center" wrapText="1"/>
    </xf>
    <xf numFmtId="43" fontId="20" fillId="7" borderId="20" xfId="1" applyFont="1" applyFill="1" applyBorder="1" applyAlignment="1">
      <alignment horizontal="center" vertical="center" wrapText="1"/>
    </xf>
    <xf numFmtId="43" fontId="20" fillId="2" borderId="3" xfId="1" applyFont="1" applyFill="1" applyBorder="1" applyAlignment="1">
      <alignment horizontal="right"/>
    </xf>
    <xf numFmtId="43" fontId="20" fillId="2" borderId="13" xfId="1" applyFont="1" applyFill="1" applyBorder="1" applyAlignment="1">
      <alignment horizontal="right"/>
    </xf>
    <xf numFmtId="43" fontId="20" fillId="2" borderId="14" xfId="1" applyFont="1" applyFill="1" applyBorder="1" applyAlignment="1">
      <alignment horizontal="right"/>
    </xf>
    <xf numFmtId="164" fontId="26" fillId="6" borderId="1" xfId="1" applyNumberFormat="1" applyFont="1" applyFill="1" applyBorder="1" applyAlignment="1">
      <alignment horizontal="center"/>
    </xf>
    <xf numFmtId="164" fontId="26" fillId="2" borderId="3" xfId="1" applyNumberFormat="1" applyFont="1" applyFill="1" applyBorder="1" applyAlignment="1">
      <alignment horizontal="center"/>
    </xf>
    <xf numFmtId="164" fontId="26" fillId="2" borderId="13" xfId="1" applyNumberFormat="1" applyFont="1" applyFill="1" applyBorder="1" applyAlignment="1">
      <alignment horizontal="center"/>
    </xf>
    <xf numFmtId="164" fontId="26" fillId="2" borderId="14" xfId="1" applyNumberFormat="1" applyFont="1" applyFill="1" applyBorder="1" applyAlignment="1">
      <alignment horizontal="center"/>
    </xf>
    <xf numFmtId="164" fontId="20" fillId="5" borderId="21" xfId="1" applyNumberFormat="1" applyFont="1" applyFill="1" applyBorder="1" applyAlignment="1">
      <alignment horizontal="center" vertical="center" wrapText="1"/>
    </xf>
    <xf numFmtId="164" fontId="20" fillId="5" borderId="10" xfId="1" applyNumberFormat="1" applyFont="1" applyFill="1" applyBorder="1" applyAlignment="1">
      <alignment horizontal="center" vertical="center" wrapText="1"/>
    </xf>
    <xf numFmtId="164" fontId="21" fillId="2" borderId="16" xfId="1" applyNumberFormat="1" applyFont="1" applyFill="1" applyBorder="1" applyAlignment="1">
      <alignment horizontal="center" wrapText="1"/>
    </xf>
    <xf numFmtId="164" fontId="21" fillId="2" borderId="15" xfId="1" applyNumberFormat="1" applyFont="1" applyFill="1" applyBorder="1" applyAlignment="1">
      <alignment horizontal="center" wrapText="1"/>
    </xf>
    <xf numFmtId="43" fontId="26" fillId="6" borderId="16" xfId="1" applyFont="1" applyFill="1" applyBorder="1" applyAlignment="1">
      <alignment horizontal="center" wrapText="1"/>
    </xf>
    <xf numFmtId="43" fontId="26" fillId="6" borderId="10" xfId="1" applyFont="1" applyFill="1" applyBorder="1" applyAlignment="1">
      <alignment horizontal="center" wrapText="1"/>
    </xf>
    <xf numFmtId="43" fontId="26" fillId="2" borderId="3" xfId="1" applyFont="1" applyFill="1" applyBorder="1" applyAlignment="1">
      <alignment horizontal="right"/>
    </xf>
    <xf numFmtId="43" fontId="26" fillId="2" borderId="13" xfId="1" applyFont="1" applyFill="1" applyBorder="1" applyAlignment="1">
      <alignment horizontal="right"/>
    </xf>
    <xf numFmtId="43" fontId="26" fillId="2" borderId="14" xfId="1" applyFont="1" applyFill="1" applyBorder="1" applyAlignment="1">
      <alignment horizontal="right"/>
    </xf>
    <xf numFmtId="43" fontId="26" fillId="7" borderId="27" xfId="1" applyFont="1" applyFill="1" applyBorder="1" applyAlignment="1">
      <alignment horizontal="center" vertical="center" wrapText="1"/>
    </xf>
    <xf numFmtId="43" fontId="26" fillId="7" borderId="31" xfId="1" applyFont="1" applyFill="1" applyBorder="1" applyAlignment="1">
      <alignment horizontal="center" vertical="center" wrapText="1"/>
    </xf>
    <xf numFmtId="43" fontId="26" fillId="7" borderId="32" xfId="1" applyFont="1" applyFill="1" applyBorder="1" applyAlignment="1">
      <alignment horizontal="center" vertical="center" wrapText="1"/>
    </xf>
    <xf numFmtId="43" fontId="26" fillId="7" borderId="23" xfId="1" applyFont="1" applyFill="1" applyBorder="1" applyAlignment="1">
      <alignment horizontal="center" vertical="center" wrapText="1"/>
    </xf>
    <xf numFmtId="43" fontId="26" fillId="7" borderId="33" xfId="1" applyFont="1" applyFill="1" applyBorder="1" applyAlignment="1">
      <alignment horizontal="center" vertical="center" wrapText="1"/>
    </xf>
    <xf numFmtId="43" fontId="26" fillId="7" borderId="18" xfId="1" applyFont="1" applyFill="1" applyBorder="1" applyAlignment="1">
      <alignment horizontal="center" vertical="center" wrapText="1"/>
    </xf>
    <xf numFmtId="164" fontId="7" fillId="2" borderId="16" xfId="1" applyNumberFormat="1" applyFont="1" applyFill="1" applyBorder="1" applyAlignment="1">
      <alignment horizontal="center" wrapText="1"/>
    </xf>
    <xf numFmtId="164" fontId="7" fillId="2" borderId="15" xfId="1" applyNumberFormat="1" applyFont="1" applyFill="1" applyBorder="1" applyAlignment="1">
      <alignment horizontal="center" wrapText="1"/>
    </xf>
    <xf numFmtId="164" fontId="37" fillId="0" borderId="0" xfId="1" applyNumberFormat="1" applyFont="1" applyAlignment="1">
      <alignment horizontal="left"/>
    </xf>
    <xf numFmtId="43" fontId="20" fillId="6" borderId="28" xfId="1" applyFont="1" applyFill="1" applyBorder="1" applyAlignment="1">
      <alignment horizontal="center" vertical="center" wrapText="1"/>
    </xf>
    <xf numFmtId="43" fontId="20" fillId="6" borderId="20" xfId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8" fillId="9" borderId="16" xfId="0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8" fillId="5" borderId="16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43" fontId="33" fillId="2" borderId="0" xfId="1" applyFont="1" applyFill="1" applyAlignment="1">
      <alignment horizontal="left"/>
    </xf>
    <xf numFmtId="43" fontId="33" fillId="6" borderId="0" xfId="1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3" fontId="26" fillId="2" borderId="1" xfId="1" applyFont="1" applyFill="1" applyBorder="1" applyAlignment="1">
      <alignment horizontal="center" vertical="center" wrapText="1"/>
    </xf>
    <xf numFmtId="164" fontId="26" fillId="0" borderId="16" xfId="1" applyNumberFormat="1" applyFont="1" applyBorder="1" applyAlignment="1">
      <alignment horizontal="center"/>
    </xf>
    <xf numFmtId="164" fontId="26" fillId="0" borderId="10" xfId="1" applyNumberFormat="1" applyFont="1" applyBorder="1" applyAlignment="1">
      <alignment horizontal="center"/>
    </xf>
    <xf numFmtId="164" fontId="20" fillId="0" borderId="16" xfId="1" applyNumberFormat="1" applyFont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3" fontId="26" fillId="6" borderId="3" xfId="1" applyFont="1" applyFill="1" applyBorder="1" applyAlignment="1">
      <alignment horizontal="center" vertical="center" wrapText="1"/>
    </xf>
    <xf numFmtId="43" fontId="26" fillId="6" borderId="13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7" fillId="7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43" fontId="20" fillId="2" borderId="7" xfId="1" applyFont="1" applyFill="1" applyBorder="1" applyAlignment="1">
      <alignment horizontal="center" vertical="center" wrapText="1"/>
    </xf>
    <xf numFmtId="43" fontId="20" fillId="2" borderId="11" xfId="1" applyFont="1" applyFill="1" applyBorder="1" applyAlignment="1">
      <alignment horizontal="center" vertical="center" wrapText="1"/>
    </xf>
    <xf numFmtId="43" fontId="20" fillId="2" borderId="12" xfId="1" applyFont="1" applyFill="1" applyBorder="1" applyAlignment="1">
      <alignment horizontal="center" vertical="center" wrapText="1"/>
    </xf>
    <xf numFmtId="43" fontId="20" fillId="4" borderId="16" xfId="1" applyFont="1" applyFill="1" applyBorder="1" applyAlignment="1">
      <alignment horizontal="center" wrapText="1"/>
    </xf>
    <xf numFmtId="43" fontId="20" fillId="4" borderId="10" xfId="1" applyFont="1" applyFill="1" applyBorder="1" applyAlignment="1">
      <alignment horizontal="center" wrapText="1"/>
    </xf>
    <xf numFmtId="43" fontId="20" fillId="7" borderId="7" xfId="1" applyFont="1" applyFill="1" applyBorder="1" applyAlignment="1">
      <alignment horizontal="center" vertical="center" wrapText="1"/>
    </xf>
    <xf numFmtId="43" fontId="20" fillId="7" borderId="11" xfId="1" applyFont="1" applyFill="1" applyBorder="1" applyAlignment="1">
      <alignment horizontal="center" vertical="center" wrapText="1"/>
    </xf>
    <xf numFmtId="43" fontId="20" fillId="7" borderId="12" xfId="1" applyFont="1" applyFill="1" applyBorder="1" applyAlignment="1">
      <alignment horizontal="center" vertical="center" wrapText="1"/>
    </xf>
    <xf numFmtId="43" fontId="20" fillId="6" borderId="24" xfId="1" applyFont="1" applyFill="1" applyBorder="1" applyAlignment="1">
      <alignment horizontal="center" vertical="center" wrapText="1"/>
    </xf>
    <xf numFmtId="43" fontId="20" fillId="6" borderId="26" xfId="1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14" fontId="20" fillId="0" borderId="16" xfId="1" applyNumberFormat="1" applyFont="1" applyBorder="1" applyAlignment="1">
      <alignment horizontal="center" vertical="center" wrapText="1"/>
    </xf>
    <xf numFmtId="14" fontId="20" fillId="0" borderId="10" xfId="1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4" fontId="23" fillId="2" borderId="16" xfId="1" applyNumberFormat="1" applyFont="1" applyFill="1" applyBorder="1" applyAlignment="1">
      <alignment horizontal="center" vertical="center"/>
    </xf>
    <xf numFmtId="164" fontId="23" fillId="2" borderId="15" xfId="1" applyNumberFormat="1" applyFont="1" applyFill="1" applyBorder="1" applyAlignment="1">
      <alignment horizontal="center" vertical="center"/>
    </xf>
    <xf numFmtId="14" fontId="23" fillId="0" borderId="16" xfId="1" applyNumberFormat="1" applyFont="1" applyFill="1" applyBorder="1" applyAlignment="1">
      <alignment horizontal="center" vertical="center"/>
    </xf>
    <xf numFmtId="14" fontId="23" fillId="0" borderId="15" xfId="1" applyNumberFormat="1" applyFont="1" applyFill="1" applyBorder="1" applyAlignment="1">
      <alignment horizontal="center" vertical="center"/>
    </xf>
    <xf numFmtId="43" fontId="26" fillId="0" borderId="0" xfId="1" applyFont="1" applyAlignment="1">
      <alignment horizontal="left"/>
    </xf>
    <xf numFmtId="164" fontId="26" fillId="7" borderId="31" xfId="1" applyNumberFormat="1" applyFont="1" applyFill="1" applyBorder="1" applyAlignment="1">
      <alignment horizontal="center" vertical="center" wrapText="1"/>
    </xf>
    <xf numFmtId="164" fontId="26" fillId="7" borderId="32" xfId="1" applyNumberFormat="1" applyFont="1" applyFill="1" applyBorder="1" applyAlignment="1">
      <alignment horizontal="center" vertical="center" wrapText="1"/>
    </xf>
    <xf numFmtId="164" fontId="26" fillId="7" borderId="33" xfId="1" applyNumberFormat="1" applyFont="1" applyFill="1" applyBorder="1" applyAlignment="1">
      <alignment horizontal="center" vertical="center" wrapText="1"/>
    </xf>
    <xf numFmtId="164" fontId="26" fillId="7" borderId="18" xfId="1" applyNumberFormat="1" applyFont="1" applyFill="1" applyBorder="1" applyAlignment="1">
      <alignment horizontal="center" vertical="center" wrapText="1"/>
    </xf>
    <xf numFmtId="43" fontId="27" fillId="7" borderId="0" xfId="1" applyFont="1" applyFill="1" applyAlignment="1">
      <alignment horizontal="left"/>
    </xf>
    <xf numFmtId="43" fontId="26" fillId="5" borderId="1" xfId="1" applyFont="1" applyFill="1" applyBorder="1" applyAlignment="1">
      <alignment horizontal="center" vertical="center" wrapText="1"/>
    </xf>
    <xf numFmtId="43" fontId="28" fillId="7" borderId="3" xfId="1" applyFont="1" applyFill="1" applyBorder="1" applyAlignment="1">
      <alignment horizontal="center" wrapText="1"/>
    </xf>
    <xf numFmtId="43" fontId="28" fillId="7" borderId="14" xfId="1" applyFont="1" applyFill="1" applyBorder="1" applyAlignment="1">
      <alignment horizontal="center" wrapText="1"/>
    </xf>
    <xf numFmtId="43" fontId="28" fillId="6" borderId="3" xfId="1" applyFont="1" applyFill="1" applyBorder="1" applyAlignment="1">
      <alignment horizontal="center" wrapText="1"/>
    </xf>
    <xf numFmtId="43" fontId="28" fillId="6" borderId="14" xfId="1" applyFont="1" applyFill="1" applyBorder="1" applyAlignment="1">
      <alignment horizontal="center" wrapText="1"/>
    </xf>
    <xf numFmtId="43" fontId="19" fillId="7" borderId="3" xfId="1" applyFont="1" applyFill="1" applyBorder="1" applyAlignment="1">
      <alignment horizontal="center" wrapText="1"/>
    </xf>
    <xf numFmtId="43" fontId="19" fillId="7" borderId="14" xfId="1" applyFont="1" applyFill="1" applyBorder="1" applyAlignment="1">
      <alignment horizontal="center" wrapText="1"/>
    </xf>
    <xf numFmtId="43" fontId="32" fillId="2" borderId="16" xfId="1" applyFont="1" applyFill="1" applyBorder="1" applyAlignment="1">
      <alignment horizontal="center" vertical="center" wrapText="1"/>
    </xf>
    <xf numFmtId="43" fontId="32" fillId="2" borderId="10" xfId="1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/>
    </xf>
    <xf numFmtId="0" fontId="27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7" fillId="7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7" fillId="6" borderId="25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wrapText="1"/>
    </xf>
    <xf numFmtId="0" fontId="26" fillId="2" borderId="34" xfId="0" applyFont="1" applyFill="1" applyBorder="1" applyAlignment="1">
      <alignment horizontal="center" wrapText="1"/>
    </xf>
    <xf numFmtId="0" fontId="26" fillId="2" borderId="20" xfId="0" applyFont="1" applyFill="1" applyBorder="1" applyAlignment="1">
      <alignment horizontal="center" wrapText="1"/>
    </xf>
    <xf numFmtId="0" fontId="28" fillId="6" borderId="0" xfId="0" applyFont="1" applyFill="1" applyBorder="1" applyAlignment="1">
      <alignment horizontal="left" wrapText="1"/>
    </xf>
    <xf numFmtId="0" fontId="26" fillId="0" borderId="27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30" fillId="7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wrapText="1"/>
    </xf>
    <xf numFmtId="43" fontId="20" fillId="7" borderId="3" xfId="1" applyFont="1" applyFill="1" applyBorder="1" applyAlignment="1">
      <alignment horizontal="center" vertical="center" wrapText="1"/>
    </xf>
    <xf numFmtId="43" fontId="20" fillId="7" borderId="14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wrapText="1"/>
    </xf>
    <xf numFmtId="43" fontId="26" fillId="7" borderId="13" xfId="1" applyFont="1" applyFill="1" applyBorder="1" applyAlignment="1">
      <alignment horizontal="center" wrapText="1"/>
    </xf>
    <xf numFmtId="43" fontId="26" fillId="7" borderId="14" xfId="1" applyFont="1" applyFill="1" applyBorder="1" applyAlignment="1">
      <alignment horizontal="center" wrapText="1"/>
    </xf>
    <xf numFmtId="164" fontId="26" fillId="7" borderId="3" xfId="1" applyNumberFormat="1" applyFont="1" applyFill="1" applyBorder="1" applyAlignment="1">
      <alignment horizontal="center" wrapText="1"/>
    </xf>
    <xf numFmtId="164" fontId="26" fillId="7" borderId="13" xfId="1" applyNumberFormat="1" applyFont="1" applyFill="1" applyBorder="1" applyAlignment="1">
      <alignment horizontal="center" wrapText="1"/>
    </xf>
    <xf numFmtId="164" fontId="26" fillId="7" borderId="14" xfId="1" applyNumberFormat="1" applyFont="1" applyFill="1" applyBorder="1" applyAlignment="1">
      <alignment horizontal="center" wrapText="1"/>
    </xf>
    <xf numFmtId="43" fontId="30" fillId="6" borderId="3" xfId="1" applyFont="1" applyFill="1" applyBorder="1" applyAlignment="1">
      <alignment horizontal="center" wrapText="1"/>
    </xf>
    <xf numFmtId="43" fontId="30" fillId="6" borderId="13" xfId="1" applyFont="1" applyFill="1" applyBorder="1" applyAlignment="1">
      <alignment horizontal="center" wrapText="1"/>
    </xf>
    <xf numFmtId="43" fontId="30" fillId="6" borderId="14" xfId="1" applyFont="1" applyFill="1" applyBorder="1" applyAlignment="1">
      <alignment horizontal="center" wrapText="1"/>
    </xf>
    <xf numFmtId="43" fontId="26" fillId="2" borderId="3" xfId="1" applyFont="1" applyFill="1" applyBorder="1" applyAlignment="1">
      <alignment horizontal="center" wrapText="1"/>
    </xf>
    <xf numFmtId="43" fontId="26" fillId="2" borderId="13" xfId="1" applyFont="1" applyFill="1" applyBorder="1" applyAlignment="1">
      <alignment horizontal="center" wrapText="1"/>
    </xf>
    <xf numFmtId="43" fontId="26" fillId="2" borderId="14" xfId="1" applyFont="1" applyFill="1" applyBorder="1" applyAlignment="1">
      <alignment horizontal="center" wrapText="1"/>
    </xf>
    <xf numFmtId="43" fontId="26" fillId="6" borderId="3" xfId="1" applyFont="1" applyFill="1" applyBorder="1" applyAlignment="1">
      <alignment horizontal="center" wrapText="1"/>
    </xf>
    <xf numFmtId="43" fontId="26" fillId="6" borderId="13" xfId="1" applyFont="1" applyFill="1" applyBorder="1" applyAlignment="1">
      <alignment horizontal="center" wrapText="1"/>
    </xf>
    <xf numFmtId="43" fontId="26" fillId="6" borderId="14" xfId="1" applyFont="1" applyFill="1" applyBorder="1" applyAlignment="1">
      <alignment horizontal="center" wrapText="1"/>
    </xf>
    <xf numFmtId="0" fontId="28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4" fontId="25" fillId="2" borderId="21" xfId="1" applyNumberFormat="1" applyFont="1" applyFill="1" applyBorder="1" applyAlignment="1">
      <alignment horizontal="center" textRotation="30" wrapText="1"/>
    </xf>
    <xf numFmtId="164" fontId="25" fillId="2" borderId="10" xfId="1" applyNumberFormat="1" applyFont="1" applyFill="1" applyBorder="1" applyAlignment="1">
      <alignment horizontal="center" textRotation="30" wrapText="1"/>
    </xf>
    <xf numFmtId="0" fontId="19" fillId="0" borderId="0" xfId="0" applyFont="1" applyFill="1" applyBorder="1" applyAlignment="1">
      <alignment horizontal="left" wrapText="1"/>
    </xf>
    <xf numFmtId="43" fontId="19" fillId="0" borderId="0" xfId="1" applyFont="1" applyFill="1" applyAlignment="1">
      <alignment horizontal="left"/>
    </xf>
    <xf numFmtId="0" fontId="35" fillId="7" borderId="0" xfId="0" applyFont="1" applyFill="1" applyBorder="1" applyAlignment="1">
      <alignment horizontal="left" wrapText="1"/>
    </xf>
    <xf numFmtId="14" fontId="25" fillId="0" borderId="22" xfId="0" applyNumberFormat="1" applyFont="1" applyFill="1" applyBorder="1" applyAlignment="1">
      <alignment horizontal="center" textRotation="22" wrapText="1"/>
    </xf>
    <xf numFmtId="14" fontId="25" fillId="0" borderId="0" xfId="0" applyNumberFormat="1" applyFont="1" applyFill="1" applyBorder="1" applyAlignment="1">
      <alignment horizontal="center" textRotation="22" wrapText="1"/>
    </xf>
    <xf numFmtId="14" fontId="25" fillId="0" borderId="30" xfId="0" applyNumberFormat="1" applyFont="1" applyFill="1" applyBorder="1" applyAlignment="1">
      <alignment horizontal="center" textRotation="22" wrapText="1"/>
    </xf>
    <xf numFmtId="14" fontId="25" fillId="0" borderId="23" xfId="0" applyNumberFormat="1" applyFont="1" applyFill="1" applyBorder="1" applyAlignment="1">
      <alignment horizontal="center" textRotation="22" wrapText="1"/>
    </xf>
    <xf numFmtId="14" fontId="25" fillId="0" borderId="33" xfId="0" applyNumberFormat="1" applyFont="1" applyFill="1" applyBorder="1" applyAlignment="1">
      <alignment horizontal="center" textRotation="22" wrapText="1"/>
    </xf>
    <xf numFmtId="14" fontId="25" fillId="0" borderId="18" xfId="0" applyNumberFormat="1" applyFont="1" applyFill="1" applyBorder="1" applyAlignment="1">
      <alignment horizontal="center" textRotation="22" wrapText="1"/>
    </xf>
    <xf numFmtId="14" fontId="30" fillId="6" borderId="22" xfId="0" applyNumberFormat="1" applyFont="1" applyFill="1" applyBorder="1" applyAlignment="1">
      <alignment horizontal="center" textRotation="57" wrapText="1"/>
    </xf>
    <xf numFmtId="14" fontId="30" fillId="6" borderId="23" xfId="0" applyNumberFormat="1" applyFont="1" applyFill="1" applyBorder="1" applyAlignment="1">
      <alignment horizontal="center" textRotation="57" wrapText="1"/>
    </xf>
    <xf numFmtId="14" fontId="30" fillId="7" borderId="21" xfId="0" applyNumberFormat="1" applyFont="1" applyFill="1" applyBorder="1" applyAlignment="1">
      <alignment horizontal="center" textRotation="57" wrapText="1"/>
    </xf>
    <xf numFmtId="14" fontId="30" fillId="7" borderId="10" xfId="0" applyNumberFormat="1" applyFont="1" applyFill="1" applyBorder="1" applyAlignment="1">
      <alignment horizontal="center" textRotation="57" wrapText="1"/>
    </xf>
    <xf numFmtId="0" fontId="20" fillId="2" borderId="24" xfId="0" applyFont="1" applyFill="1" applyBorder="1" applyAlignment="1">
      <alignment horizontal="right"/>
    </xf>
    <xf numFmtId="0" fontId="20" fillId="2" borderId="25" xfId="0" applyFont="1" applyFill="1" applyBorder="1" applyAlignment="1">
      <alignment horizontal="right"/>
    </xf>
    <xf numFmtId="0" fontId="20" fillId="2" borderId="26" xfId="0" applyFont="1" applyFill="1" applyBorder="1" applyAlignment="1">
      <alignment horizontal="right"/>
    </xf>
    <xf numFmtId="0" fontId="26" fillId="8" borderId="16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164" fontId="26" fillId="6" borderId="16" xfId="1" applyNumberFormat="1" applyFont="1" applyFill="1" applyBorder="1" applyAlignment="1">
      <alignment horizontal="center" vertical="center" wrapText="1"/>
    </xf>
    <xf numFmtId="164" fontId="26" fillId="6" borderId="10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3" fontId="31" fillId="4" borderId="3" xfId="1" applyFont="1" applyFill="1" applyBorder="1" applyAlignment="1">
      <alignment horizontal="center" vertical="center" wrapText="1"/>
    </xf>
    <xf numFmtId="43" fontId="31" fillId="4" borderId="13" xfId="1" applyFont="1" applyFill="1" applyBorder="1" applyAlignment="1">
      <alignment horizontal="center" vertical="center" wrapText="1"/>
    </xf>
    <xf numFmtId="43" fontId="31" fillId="4" borderId="14" xfId="1" applyFont="1" applyFill="1" applyBorder="1" applyAlignment="1">
      <alignment horizontal="center" vertical="center" wrapText="1"/>
    </xf>
    <xf numFmtId="43" fontId="31" fillId="11" borderId="3" xfId="1" applyFont="1" applyFill="1" applyBorder="1" applyAlignment="1">
      <alignment horizontal="center" vertical="center" wrapText="1"/>
    </xf>
    <xf numFmtId="43" fontId="31" fillId="11" borderId="13" xfId="1" applyFont="1" applyFill="1" applyBorder="1" applyAlignment="1">
      <alignment horizontal="center" vertical="center" wrapText="1"/>
    </xf>
    <xf numFmtId="43" fontId="20" fillId="4" borderId="3" xfId="1" applyFont="1" applyFill="1" applyBorder="1" applyAlignment="1">
      <alignment horizontal="center" vertical="center" wrapText="1"/>
    </xf>
    <xf numFmtId="43" fontId="20" fillId="4" borderId="13" xfId="1" applyFont="1" applyFill="1" applyBorder="1" applyAlignment="1">
      <alignment horizontal="center" vertical="center" wrapText="1"/>
    </xf>
    <xf numFmtId="43" fontId="20" fillId="4" borderId="14" xfId="1" applyFont="1" applyFill="1" applyBorder="1" applyAlignment="1">
      <alignment horizontal="center" vertical="center" wrapText="1"/>
    </xf>
    <xf numFmtId="43" fontId="26" fillId="5" borderId="3" xfId="1" applyFont="1" applyFill="1" applyBorder="1" applyAlignment="1">
      <alignment horizontal="center" vertical="center" wrapText="1"/>
    </xf>
    <xf numFmtId="43" fontId="26" fillId="5" borderId="13" xfId="1" applyFont="1" applyFill="1" applyBorder="1" applyAlignment="1">
      <alignment horizontal="center" vertical="center" wrapText="1"/>
    </xf>
    <xf numFmtId="43" fontId="26" fillId="5" borderId="14" xfId="1" applyFont="1" applyFill="1" applyBorder="1" applyAlignment="1">
      <alignment horizontal="center" vertical="center" wrapText="1"/>
    </xf>
    <xf numFmtId="164" fontId="26" fillId="7" borderId="16" xfId="1" applyNumberFormat="1" applyFont="1" applyFill="1" applyBorder="1" applyAlignment="1">
      <alignment horizontal="center" vertical="center" wrapText="1"/>
    </xf>
    <xf numFmtId="164" fontId="26" fillId="7" borderId="10" xfId="1" applyNumberFormat="1" applyFont="1" applyFill="1" applyBorder="1" applyAlignment="1">
      <alignment horizontal="center" vertical="center" wrapText="1"/>
    </xf>
    <xf numFmtId="164" fontId="31" fillId="6" borderId="16" xfId="1" applyNumberFormat="1" applyFont="1" applyFill="1" applyBorder="1" applyAlignment="1">
      <alignment horizontal="center" vertical="center" wrapText="1"/>
    </xf>
    <xf numFmtId="164" fontId="31" fillId="6" borderId="10" xfId="1" applyNumberFormat="1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43" fontId="26" fillId="4" borderId="13" xfId="1" applyFont="1" applyFill="1" applyBorder="1" applyAlignment="1">
      <alignment horizontal="center" vertical="center" wrapText="1"/>
    </xf>
    <xf numFmtId="43" fontId="26" fillId="4" borderId="14" xfId="1" applyFont="1" applyFill="1" applyBorder="1" applyAlignment="1">
      <alignment horizontal="center" vertical="center" wrapText="1"/>
    </xf>
    <xf numFmtId="43" fontId="26" fillId="3" borderId="3" xfId="1" applyFont="1" applyFill="1" applyBorder="1" applyAlignment="1">
      <alignment horizontal="center" vertical="center" wrapText="1"/>
    </xf>
    <xf numFmtId="43" fontId="26" fillId="3" borderId="13" xfId="1" applyFont="1" applyFill="1" applyBorder="1" applyAlignment="1">
      <alignment horizontal="center" vertical="center" wrapText="1"/>
    </xf>
    <xf numFmtId="43" fontId="26" fillId="3" borderId="14" xfId="1" applyFont="1" applyFill="1" applyBorder="1" applyAlignment="1">
      <alignment horizontal="center" vertical="center" wrapText="1"/>
    </xf>
    <xf numFmtId="164" fontId="21" fillId="2" borderId="35" xfId="0" applyNumberFormat="1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164" fontId="21" fillId="2" borderId="36" xfId="0" applyNumberFormat="1" applyFont="1" applyFill="1" applyBorder="1" applyAlignment="1">
      <alignment horizontal="center" vertical="center"/>
    </xf>
  </cellXfs>
  <cellStyles count="44258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44257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18" xfId="26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&#949;&#961;&#947;&#945;&#963;&#953;&#945;/&#949;&#961;&#947;&#945;&#963;&#943;&#945;%20&#961;&#945;&#955;&#955;&#959;&#965;/&#966;&#959;&#961;&#959;&#955;&#959;&#947;&#953;&#954;&#949;&#962;%20&#948;&#951;&#955;&#969;&#963;&#949;&#953;&#962;/&#961;&#945;&#955;&#955;&#959;&#965;/2007/&#949;&#963;&#959;&#948;&#945;/XLs-&#952;&#949;&#956;&#941;&#955;&#953;&#959;%202007%20%20-1&#959;&#96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μβολαια"/>
      <sheetName val="δικαιώματα"/>
      <sheetName val="φύλλα2α"/>
      <sheetName val="πολλΣυμβ"/>
      <sheetName val="αντίγραφα"/>
      <sheetName val="μεταγραφή"/>
      <sheetName val="προςΔΟΥ"/>
      <sheetName val="κ-15-17"/>
      <sheetName val="ταμείαΚατάστ"/>
      <sheetName val="χαρτόσ"/>
      <sheetName val="βιβλΕσ"/>
      <sheetName val="βιβλΕσΕκτ"/>
      <sheetName val="φάκελος"/>
      <sheetName val="bSymbolaio"/>
      <sheetName val="βιβλίοΣυμβ"/>
      <sheetName val="εθνΠληρ"/>
      <sheetName val="πολίτης200"/>
    </sheetNames>
    <sheetDataSet>
      <sheetData sheetId="0"/>
      <sheetData sheetId="1">
        <row r="3">
          <cell r="H3">
            <v>0</v>
          </cell>
          <cell r="I3">
            <v>0.6</v>
          </cell>
          <cell r="J3">
            <v>0.60000000000000009</v>
          </cell>
          <cell r="K3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pane ySplit="2" topLeftCell="A3" activePane="bottomLeft" state="frozen"/>
      <selection pane="bottomLeft" activeCell="C28" sqref="C28"/>
    </sheetView>
  </sheetViews>
  <sheetFormatPr defaultRowHeight="11.25"/>
  <cols>
    <col min="1" max="1" width="6" style="1" bestFit="1" customWidth="1"/>
    <col min="2" max="2" width="8.7109375" style="11" bestFit="1" customWidth="1"/>
    <col min="3" max="3" width="55.7109375" style="1" bestFit="1" customWidth="1"/>
    <col min="4" max="4" width="11.140625" style="2" bestFit="1" customWidth="1"/>
    <col min="5" max="6" width="9.42578125" style="2" bestFit="1" customWidth="1"/>
    <col min="7" max="7" width="8.85546875" style="2" bestFit="1" customWidth="1"/>
    <col min="8" max="8" width="8.42578125" style="2" bestFit="1" customWidth="1"/>
    <col min="9" max="9" width="9.42578125" style="2" bestFit="1" customWidth="1"/>
    <col min="10" max="10" width="10.28515625" style="2" bestFit="1" customWidth="1"/>
    <col min="11" max="11" width="9.42578125" style="2" customWidth="1"/>
    <col min="12" max="12" width="10.28515625" style="2" bestFit="1" customWidth="1"/>
    <col min="13" max="13" width="13.140625" style="2" bestFit="1" customWidth="1"/>
    <col min="14" max="14" width="10.28515625" style="2" bestFit="1" customWidth="1"/>
    <col min="15" max="15" width="13.5703125" style="2" bestFit="1" customWidth="1"/>
    <col min="16" max="16" width="10.85546875" style="11" customWidth="1"/>
    <col min="17" max="18" width="6.42578125" style="5" customWidth="1"/>
    <col min="19" max="19" width="7" style="1" customWidth="1"/>
    <col min="20" max="24" width="8" style="128" customWidth="1"/>
    <col min="25" max="25" width="9.140625" style="128"/>
    <col min="26" max="232" width="9.140625" style="1"/>
    <col min="233" max="233" width="9" style="1" bestFit="1" customWidth="1"/>
    <col min="234" max="234" width="9.85546875" style="1" bestFit="1" customWidth="1"/>
    <col min="235" max="235" width="9.140625" style="1" bestFit="1" customWidth="1"/>
    <col min="236" max="236" width="16" style="1" bestFit="1" customWidth="1"/>
    <col min="237" max="237" width="9" style="1" bestFit="1" customWidth="1"/>
    <col min="238" max="238" width="7.85546875" style="1" bestFit="1" customWidth="1"/>
    <col min="239" max="239" width="11.7109375" style="1" bestFit="1" customWidth="1"/>
    <col min="240" max="240" width="14.28515625" style="1" customWidth="1"/>
    <col min="241" max="241" width="11.7109375" style="1" bestFit="1" customWidth="1"/>
    <col min="242" max="242" width="14.140625" style="1" bestFit="1" customWidth="1"/>
    <col min="243" max="243" width="16.7109375" style="1" customWidth="1"/>
    <col min="244" max="244" width="16.5703125" style="1" customWidth="1"/>
    <col min="245" max="246" width="7.85546875" style="1" bestFit="1" customWidth="1"/>
    <col min="247" max="247" width="8" style="1" bestFit="1" customWidth="1"/>
    <col min="248" max="249" width="7.85546875" style="1" bestFit="1" customWidth="1"/>
    <col min="250" max="250" width="9.7109375" style="1" customWidth="1"/>
    <col min="251" max="251" width="12.85546875" style="1" customWidth="1"/>
    <col min="252" max="488" width="9.140625" style="1"/>
    <col min="489" max="489" width="9" style="1" bestFit="1" customWidth="1"/>
    <col min="490" max="490" width="9.85546875" style="1" bestFit="1" customWidth="1"/>
    <col min="491" max="491" width="9.140625" style="1" bestFit="1" customWidth="1"/>
    <col min="492" max="492" width="16" style="1" bestFit="1" customWidth="1"/>
    <col min="493" max="493" width="9" style="1" bestFit="1" customWidth="1"/>
    <col min="494" max="494" width="7.85546875" style="1" bestFit="1" customWidth="1"/>
    <col min="495" max="495" width="11.7109375" style="1" bestFit="1" customWidth="1"/>
    <col min="496" max="496" width="14.28515625" style="1" customWidth="1"/>
    <col min="497" max="497" width="11.7109375" style="1" bestFit="1" customWidth="1"/>
    <col min="498" max="498" width="14.140625" style="1" bestFit="1" customWidth="1"/>
    <col min="499" max="499" width="16.7109375" style="1" customWidth="1"/>
    <col min="500" max="500" width="16.5703125" style="1" customWidth="1"/>
    <col min="501" max="502" width="7.85546875" style="1" bestFit="1" customWidth="1"/>
    <col min="503" max="503" width="8" style="1" bestFit="1" customWidth="1"/>
    <col min="504" max="505" width="7.85546875" style="1" bestFit="1" customWidth="1"/>
    <col min="506" max="506" width="9.7109375" style="1" customWidth="1"/>
    <col min="507" max="507" width="12.85546875" style="1" customWidth="1"/>
    <col min="508" max="744" width="9.140625" style="1"/>
    <col min="745" max="745" width="9" style="1" bestFit="1" customWidth="1"/>
    <col min="746" max="746" width="9.85546875" style="1" bestFit="1" customWidth="1"/>
    <col min="747" max="747" width="9.140625" style="1" bestFit="1" customWidth="1"/>
    <col min="748" max="748" width="16" style="1" bestFit="1" customWidth="1"/>
    <col min="749" max="749" width="9" style="1" bestFit="1" customWidth="1"/>
    <col min="750" max="750" width="7.85546875" style="1" bestFit="1" customWidth="1"/>
    <col min="751" max="751" width="11.7109375" style="1" bestFit="1" customWidth="1"/>
    <col min="752" max="752" width="14.28515625" style="1" customWidth="1"/>
    <col min="753" max="753" width="11.7109375" style="1" bestFit="1" customWidth="1"/>
    <col min="754" max="754" width="14.140625" style="1" bestFit="1" customWidth="1"/>
    <col min="755" max="755" width="16.7109375" style="1" customWidth="1"/>
    <col min="756" max="756" width="16.5703125" style="1" customWidth="1"/>
    <col min="757" max="758" width="7.85546875" style="1" bestFit="1" customWidth="1"/>
    <col min="759" max="759" width="8" style="1" bestFit="1" customWidth="1"/>
    <col min="760" max="761" width="7.85546875" style="1" bestFit="1" customWidth="1"/>
    <col min="762" max="762" width="9.7109375" style="1" customWidth="1"/>
    <col min="763" max="763" width="12.85546875" style="1" customWidth="1"/>
    <col min="764" max="1000" width="9.140625" style="1"/>
    <col min="1001" max="1001" width="9" style="1" bestFit="1" customWidth="1"/>
    <col min="1002" max="1002" width="9.85546875" style="1" bestFit="1" customWidth="1"/>
    <col min="1003" max="1003" width="9.140625" style="1" bestFit="1" customWidth="1"/>
    <col min="1004" max="1004" width="16" style="1" bestFit="1" customWidth="1"/>
    <col min="1005" max="1005" width="9" style="1" bestFit="1" customWidth="1"/>
    <col min="1006" max="1006" width="7.85546875" style="1" bestFit="1" customWidth="1"/>
    <col min="1007" max="1007" width="11.7109375" style="1" bestFit="1" customWidth="1"/>
    <col min="1008" max="1008" width="14.28515625" style="1" customWidth="1"/>
    <col min="1009" max="1009" width="11.7109375" style="1" bestFit="1" customWidth="1"/>
    <col min="1010" max="1010" width="14.140625" style="1" bestFit="1" customWidth="1"/>
    <col min="1011" max="1011" width="16.7109375" style="1" customWidth="1"/>
    <col min="1012" max="1012" width="16.5703125" style="1" customWidth="1"/>
    <col min="1013" max="1014" width="7.85546875" style="1" bestFit="1" customWidth="1"/>
    <col min="1015" max="1015" width="8" style="1" bestFit="1" customWidth="1"/>
    <col min="1016" max="1017" width="7.85546875" style="1" bestFit="1" customWidth="1"/>
    <col min="1018" max="1018" width="9.7109375" style="1" customWidth="1"/>
    <col min="1019" max="1019" width="12.85546875" style="1" customWidth="1"/>
    <col min="1020" max="1256" width="9.140625" style="1"/>
    <col min="1257" max="1257" width="9" style="1" bestFit="1" customWidth="1"/>
    <col min="1258" max="1258" width="9.85546875" style="1" bestFit="1" customWidth="1"/>
    <col min="1259" max="1259" width="9.140625" style="1" bestFit="1" customWidth="1"/>
    <col min="1260" max="1260" width="16" style="1" bestFit="1" customWidth="1"/>
    <col min="1261" max="1261" width="9" style="1" bestFit="1" customWidth="1"/>
    <col min="1262" max="1262" width="7.85546875" style="1" bestFit="1" customWidth="1"/>
    <col min="1263" max="1263" width="11.7109375" style="1" bestFit="1" customWidth="1"/>
    <col min="1264" max="1264" width="14.28515625" style="1" customWidth="1"/>
    <col min="1265" max="1265" width="11.7109375" style="1" bestFit="1" customWidth="1"/>
    <col min="1266" max="1266" width="14.140625" style="1" bestFit="1" customWidth="1"/>
    <col min="1267" max="1267" width="16.7109375" style="1" customWidth="1"/>
    <col min="1268" max="1268" width="16.5703125" style="1" customWidth="1"/>
    <col min="1269" max="1270" width="7.85546875" style="1" bestFit="1" customWidth="1"/>
    <col min="1271" max="1271" width="8" style="1" bestFit="1" customWidth="1"/>
    <col min="1272" max="1273" width="7.85546875" style="1" bestFit="1" customWidth="1"/>
    <col min="1274" max="1274" width="9.7109375" style="1" customWidth="1"/>
    <col min="1275" max="1275" width="12.85546875" style="1" customWidth="1"/>
    <col min="1276" max="1512" width="9.140625" style="1"/>
    <col min="1513" max="1513" width="9" style="1" bestFit="1" customWidth="1"/>
    <col min="1514" max="1514" width="9.85546875" style="1" bestFit="1" customWidth="1"/>
    <col min="1515" max="1515" width="9.140625" style="1" bestFit="1" customWidth="1"/>
    <col min="1516" max="1516" width="16" style="1" bestFit="1" customWidth="1"/>
    <col min="1517" max="1517" width="9" style="1" bestFit="1" customWidth="1"/>
    <col min="1518" max="1518" width="7.85546875" style="1" bestFit="1" customWidth="1"/>
    <col min="1519" max="1519" width="11.7109375" style="1" bestFit="1" customWidth="1"/>
    <col min="1520" max="1520" width="14.28515625" style="1" customWidth="1"/>
    <col min="1521" max="1521" width="11.7109375" style="1" bestFit="1" customWidth="1"/>
    <col min="1522" max="1522" width="14.140625" style="1" bestFit="1" customWidth="1"/>
    <col min="1523" max="1523" width="16.7109375" style="1" customWidth="1"/>
    <col min="1524" max="1524" width="16.5703125" style="1" customWidth="1"/>
    <col min="1525" max="1526" width="7.85546875" style="1" bestFit="1" customWidth="1"/>
    <col min="1527" max="1527" width="8" style="1" bestFit="1" customWidth="1"/>
    <col min="1528" max="1529" width="7.85546875" style="1" bestFit="1" customWidth="1"/>
    <col min="1530" max="1530" width="9.7109375" style="1" customWidth="1"/>
    <col min="1531" max="1531" width="12.85546875" style="1" customWidth="1"/>
    <col min="1532" max="1768" width="9.140625" style="1"/>
    <col min="1769" max="1769" width="9" style="1" bestFit="1" customWidth="1"/>
    <col min="1770" max="1770" width="9.85546875" style="1" bestFit="1" customWidth="1"/>
    <col min="1771" max="1771" width="9.140625" style="1" bestFit="1" customWidth="1"/>
    <col min="1772" max="1772" width="16" style="1" bestFit="1" customWidth="1"/>
    <col min="1773" max="1773" width="9" style="1" bestFit="1" customWidth="1"/>
    <col min="1774" max="1774" width="7.85546875" style="1" bestFit="1" customWidth="1"/>
    <col min="1775" max="1775" width="11.7109375" style="1" bestFit="1" customWidth="1"/>
    <col min="1776" max="1776" width="14.28515625" style="1" customWidth="1"/>
    <col min="1777" max="1777" width="11.7109375" style="1" bestFit="1" customWidth="1"/>
    <col min="1778" max="1778" width="14.140625" style="1" bestFit="1" customWidth="1"/>
    <col min="1779" max="1779" width="16.7109375" style="1" customWidth="1"/>
    <col min="1780" max="1780" width="16.5703125" style="1" customWidth="1"/>
    <col min="1781" max="1782" width="7.85546875" style="1" bestFit="1" customWidth="1"/>
    <col min="1783" max="1783" width="8" style="1" bestFit="1" customWidth="1"/>
    <col min="1784" max="1785" width="7.85546875" style="1" bestFit="1" customWidth="1"/>
    <col min="1786" max="1786" width="9.7109375" style="1" customWidth="1"/>
    <col min="1787" max="1787" width="12.85546875" style="1" customWidth="1"/>
    <col min="1788" max="2024" width="9.140625" style="1"/>
    <col min="2025" max="2025" width="9" style="1" bestFit="1" customWidth="1"/>
    <col min="2026" max="2026" width="9.85546875" style="1" bestFit="1" customWidth="1"/>
    <col min="2027" max="2027" width="9.140625" style="1" bestFit="1" customWidth="1"/>
    <col min="2028" max="2028" width="16" style="1" bestFit="1" customWidth="1"/>
    <col min="2029" max="2029" width="9" style="1" bestFit="1" customWidth="1"/>
    <col min="2030" max="2030" width="7.85546875" style="1" bestFit="1" customWidth="1"/>
    <col min="2031" max="2031" width="11.7109375" style="1" bestFit="1" customWidth="1"/>
    <col min="2032" max="2032" width="14.28515625" style="1" customWidth="1"/>
    <col min="2033" max="2033" width="11.7109375" style="1" bestFit="1" customWidth="1"/>
    <col min="2034" max="2034" width="14.140625" style="1" bestFit="1" customWidth="1"/>
    <col min="2035" max="2035" width="16.7109375" style="1" customWidth="1"/>
    <col min="2036" max="2036" width="16.5703125" style="1" customWidth="1"/>
    <col min="2037" max="2038" width="7.85546875" style="1" bestFit="1" customWidth="1"/>
    <col min="2039" max="2039" width="8" style="1" bestFit="1" customWidth="1"/>
    <col min="2040" max="2041" width="7.85546875" style="1" bestFit="1" customWidth="1"/>
    <col min="2042" max="2042" width="9.7109375" style="1" customWidth="1"/>
    <col min="2043" max="2043" width="12.85546875" style="1" customWidth="1"/>
    <col min="2044" max="2280" width="9.140625" style="1"/>
    <col min="2281" max="2281" width="9" style="1" bestFit="1" customWidth="1"/>
    <col min="2282" max="2282" width="9.85546875" style="1" bestFit="1" customWidth="1"/>
    <col min="2283" max="2283" width="9.140625" style="1" bestFit="1" customWidth="1"/>
    <col min="2284" max="2284" width="16" style="1" bestFit="1" customWidth="1"/>
    <col min="2285" max="2285" width="9" style="1" bestFit="1" customWidth="1"/>
    <col min="2286" max="2286" width="7.85546875" style="1" bestFit="1" customWidth="1"/>
    <col min="2287" max="2287" width="11.7109375" style="1" bestFit="1" customWidth="1"/>
    <col min="2288" max="2288" width="14.28515625" style="1" customWidth="1"/>
    <col min="2289" max="2289" width="11.7109375" style="1" bestFit="1" customWidth="1"/>
    <col min="2290" max="2290" width="14.140625" style="1" bestFit="1" customWidth="1"/>
    <col min="2291" max="2291" width="16.7109375" style="1" customWidth="1"/>
    <col min="2292" max="2292" width="16.5703125" style="1" customWidth="1"/>
    <col min="2293" max="2294" width="7.85546875" style="1" bestFit="1" customWidth="1"/>
    <col min="2295" max="2295" width="8" style="1" bestFit="1" customWidth="1"/>
    <col min="2296" max="2297" width="7.85546875" style="1" bestFit="1" customWidth="1"/>
    <col min="2298" max="2298" width="9.7109375" style="1" customWidth="1"/>
    <col min="2299" max="2299" width="12.85546875" style="1" customWidth="1"/>
    <col min="2300" max="2536" width="9.140625" style="1"/>
    <col min="2537" max="2537" width="9" style="1" bestFit="1" customWidth="1"/>
    <col min="2538" max="2538" width="9.85546875" style="1" bestFit="1" customWidth="1"/>
    <col min="2539" max="2539" width="9.140625" style="1" bestFit="1" customWidth="1"/>
    <col min="2540" max="2540" width="16" style="1" bestFit="1" customWidth="1"/>
    <col min="2541" max="2541" width="9" style="1" bestFit="1" customWidth="1"/>
    <col min="2542" max="2542" width="7.85546875" style="1" bestFit="1" customWidth="1"/>
    <col min="2543" max="2543" width="11.7109375" style="1" bestFit="1" customWidth="1"/>
    <col min="2544" max="2544" width="14.28515625" style="1" customWidth="1"/>
    <col min="2545" max="2545" width="11.7109375" style="1" bestFit="1" customWidth="1"/>
    <col min="2546" max="2546" width="14.140625" style="1" bestFit="1" customWidth="1"/>
    <col min="2547" max="2547" width="16.7109375" style="1" customWidth="1"/>
    <col min="2548" max="2548" width="16.5703125" style="1" customWidth="1"/>
    <col min="2549" max="2550" width="7.85546875" style="1" bestFit="1" customWidth="1"/>
    <col min="2551" max="2551" width="8" style="1" bestFit="1" customWidth="1"/>
    <col min="2552" max="2553" width="7.85546875" style="1" bestFit="1" customWidth="1"/>
    <col min="2554" max="2554" width="9.7109375" style="1" customWidth="1"/>
    <col min="2555" max="2555" width="12.85546875" style="1" customWidth="1"/>
    <col min="2556" max="2792" width="9.140625" style="1"/>
    <col min="2793" max="2793" width="9" style="1" bestFit="1" customWidth="1"/>
    <col min="2794" max="2794" width="9.85546875" style="1" bestFit="1" customWidth="1"/>
    <col min="2795" max="2795" width="9.140625" style="1" bestFit="1" customWidth="1"/>
    <col min="2796" max="2796" width="16" style="1" bestFit="1" customWidth="1"/>
    <col min="2797" max="2797" width="9" style="1" bestFit="1" customWidth="1"/>
    <col min="2798" max="2798" width="7.85546875" style="1" bestFit="1" customWidth="1"/>
    <col min="2799" max="2799" width="11.7109375" style="1" bestFit="1" customWidth="1"/>
    <col min="2800" max="2800" width="14.28515625" style="1" customWidth="1"/>
    <col min="2801" max="2801" width="11.7109375" style="1" bestFit="1" customWidth="1"/>
    <col min="2802" max="2802" width="14.140625" style="1" bestFit="1" customWidth="1"/>
    <col min="2803" max="2803" width="16.7109375" style="1" customWidth="1"/>
    <col min="2804" max="2804" width="16.5703125" style="1" customWidth="1"/>
    <col min="2805" max="2806" width="7.85546875" style="1" bestFit="1" customWidth="1"/>
    <col min="2807" max="2807" width="8" style="1" bestFit="1" customWidth="1"/>
    <col min="2808" max="2809" width="7.85546875" style="1" bestFit="1" customWidth="1"/>
    <col min="2810" max="2810" width="9.7109375" style="1" customWidth="1"/>
    <col min="2811" max="2811" width="12.85546875" style="1" customWidth="1"/>
    <col min="2812" max="3048" width="9.140625" style="1"/>
    <col min="3049" max="3049" width="9" style="1" bestFit="1" customWidth="1"/>
    <col min="3050" max="3050" width="9.85546875" style="1" bestFit="1" customWidth="1"/>
    <col min="3051" max="3051" width="9.140625" style="1" bestFit="1" customWidth="1"/>
    <col min="3052" max="3052" width="16" style="1" bestFit="1" customWidth="1"/>
    <col min="3053" max="3053" width="9" style="1" bestFit="1" customWidth="1"/>
    <col min="3054" max="3054" width="7.85546875" style="1" bestFit="1" customWidth="1"/>
    <col min="3055" max="3055" width="11.7109375" style="1" bestFit="1" customWidth="1"/>
    <col min="3056" max="3056" width="14.28515625" style="1" customWidth="1"/>
    <col min="3057" max="3057" width="11.7109375" style="1" bestFit="1" customWidth="1"/>
    <col min="3058" max="3058" width="14.140625" style="1" bestFit="1" customWidth="1"/>
    <col min="3059" max="3059" width="16.7109375" style="1" customWidth="1"/>
    <col min="3060" max="3060" width="16.5703125" style="1" customWidth="1"/>
    <col min="3061" max="3062" width="7.85546875" style="1" bestFit="1" customWidth="1"/>
    <col min="3063" max="3063" width="8" style="1" bestFit="1" customWidth="1"/>
    <col min="3064" max="3065" width="7.85546875" style="1" bestFit="1" customWidth="1"/>
    <col min="3066" max="3066" width="9.7109375" style="1" customWidth="1"/>
    <col min="3067" max="3067" width="12.85546875" style="1" customWidth="1"/>
    <col min="3068" max="3304" width="9.140625" style="1"/>
    <col min="3305" max="3305" width="9" style="1" bestFit="1" customWidth="1"/>
    <col min="3306" max="3306" width="9.85546875" style="1" bestFit="1" customWidth="1"/>
    <col min="3307" max="3307" width="9.140625" style="1" bestFit="1" customWidth="1"/>
    <col min="3308" max="3308" width="16" style="1" bestFit="1" customWidth="1"/>
    <col min="3309" max="3309" width="9" style="1" bestFit="1" customWidth="1"/>
    <col min="3310" max="3310" width="7.85546875" style="1" bestFit="1" customWidth="1"/>
    <col min="3311" max="3311" width="11.7109375" style="1" bestFit="1" customWidth="1"/>
    <col min="3312" max="3312" width="14.28515625" style="1" customWidth="1"/>
    <col min="3313" max="3313" width="11.7109375" style="1" bestFit="1" customWidth="1"/>
    <col min="3314" max="3314" width="14.140625" style="1" bestFit="1" customWidth="1"/>
    <col min="3315" max="3315" width="16.7109375" style="1" customWidth="1"/>
    <col min="3316" max="3316" width="16.5703125" style="1" customWidth="1"/>
    <col min="3317" max="3318" width="7.85546875" style="1" bestFit="1" customWidth="1"/>
    <col min="3319" max="3319" width="8" style="1" bestFit="1" customWidth="1"/>
    <col min="3320" max="3321" width="7.85546875" style="1" bestFit="1" customWidth="1"/>
    <col min="3322" max="3322" width="9.7109375" style="1" customWidth="1"/>
    <col min="3323" max="3323" width="12.85546875" style="1" customWidth="1"/>
    <col min="3324" max="3560" width="9.140625" style="1"/>
    <col min="3561" max="3561" width="9" style="1" bestFit="1" customWidth="1"/>
    <col min="3562" max="3562" width="9.85546875" style="1" bestFit="1" customWidth="1"/>
    <col min="3563" max="3563" width="9.140625" style="1" bestFit="1" customWidth="1"/>
    <col min="3564" max="3564" width="16" style="1" bestFit="1" customWidth="1"/>
    <col min="3565" max="3565" width="9" style="1" bestFit="1" customWidth="1"/>
    <col min="3566" max="3566" width="7.85546875" style="1" bestFit="1" customWidth="1"/>
    <col min="3567" max="3567" width="11.7109375" style="1" bestFit="1" customWidth="1"/>
    <col min="3568" max="3568" width="14.28515625" style="1" customWidth="1"/>
    <col min="3569" max="3569" width="11.7109375" style="1" bestFit="1" customWidth="1"/>
    <col min="3570" max="3570" width="14.140625" style="1" bestFit="1" customWidth="1"/>
    <col min="3571" max="3571" width="16.7109375" style="1" customWidth="1"/>
    <col min="3572" max="3572" width="16.5703125" style="1" customWidth="1"/>
    <col min="3573" max="3574" width="7.85546875" style="1" bestFit="1" customWidth="1"/>
    <col min="3575" max="3575" width="8" style="1" bestFit="1" customWidth="1"/>
    <col min="3576" max="3577" width="7.85546875" style="1" bestFit="1" customWidth="1"/>
    <col min="3578" max="3578" width="9.7109375" style="1" customWidth="1"/>
    <col min="3579" max="3579" width="12.85546875" style="1" customWidth="1"/>
    <col min="3580" max="3816" width="9.140625" style="1"/>
    <col min="3817" max="3817" width="9" style="1" bestFit="1" customWidth="1"/>
    <col min="3818" max="3818" width="9.85546875" style="1" bestFit="1" customWidth="1"/>
    <col min="3819" max="3819" width="9.140625" style="1" bestFit="1" customWidth="1"/>
    <col min="3820" max="3820" width="16" style="1" bestFit="1" customWidth="1"/>
    <col min="3821" max="3821" width="9" style="1" bestFit="1" customWidth="1"/>
    <col min="3822" max="3822" width="7.85546875" style="1" bestFit="1" customWidth="1"/>
    <col min="3823" max="3823" width="11.7109375" style="1" bestFit="1" customWidth="1"/>
    <col min="3824" max="3824" width="14.28515625" style="1" customWidth="1"/>
    <col min="3825" max="3825" width="11.7109375" style="1" bestFit="1" customWidth="1"/>
    <col min="3826" max="3826" width="14.140625" style="1" bestFit="1" customWidth="1"/>
    <col min="3827" max="3827" width="16.7109375" style="1" customWidth="1"/>
    <col min="3828" max="3828" width="16.5703125" style="1" customWidth="1"/>
    <col min="3829" max="3830" width="7.85546875" style="1" bestFit="1" customWidth="1"/>
    <col min="3831" max="3831" width="8" style="1" bestFit="1" customWidth="1"/>
    <col min="3832" max="3833" width="7.85546875" style="1" bestFit="1" customWidth="1"/>
    <col min="3834" max="3834" width="9.7109375" style="1" customWidth="1"/>
    <col min="3835" max="3835" width="12.85546875" style="1" customWidth="1"/>
    <col min="3836" max="4072" width="9.140625" style="1"/>
    <col min="4073" max="4073" width="9" style="1" bestFit="1" customWidth="1"/>
    <col min="4074" max="4074" width="9.85546875" style="1" bestFit="1" customWidth="1"/>
    <col min="4075" max="4075" width="9.140625" style="1" bestFit="1" customWidth="1"/>
    <col min="4076" max="4076" width="16" style="1" bestFit="1" customWidth="1"/>
    <col min="4077" max="4077" width="9" style="1" bestFit="1" customWidth="1"/>
    <col min="4078" max="4078" width="7.85546875" style="1" bestFit="1" customWidth="1"/>
    <col min="4079" max="4079" width="11.7109375" style="1" bestFit="1" customWidth="1"/>
    <col min="4080" max="4080" width="14.28515625" style="1" customWidth="1"/>
    <col min="4081" max="4081" width="11.7109375" style="1" bestFit="1" customWidth="1"/>
    <col min="4082" max="4082" width="14.140625" style="1" bestFit="1" customWidth="1"/>
    <col min="4083" max="4083" width="16.7109375" style="1" customWidth="1"/>
    <col min="4084" max="4084" width="16.5703125" style="1" customWidth="1"/>
    <col min="4085" max="4086" width="7.85546875" style="1" bestFit="1" customWidth="1"/>
    <col min="4087" max="4087" width="8" style="1" bestFit="1" customWidth="1"/>
    <col min="4088" max="4089" width="7.85546875" style="1" bestFit="1" customWidth="1"/>
    <col min="4090" max="4090" width="9.7109375" style="1" customWidth="1"/>
    <col min="4091" max="4091" width="12.85546875" style="1" customWidth="1"/>
    <col min="4092" max="4328" width="9.140625" style="1"/>
    <col min="4329" max="4329" width="9" style="1" bestFit="1" customWidth="1"/>
    <col min="4330" max="4330" width="9.85546875" style="1" bestFit="1" customWidth="1"/>
    <col min="4331" max="4331" width="9.140625" style="1" bestFit="1" customWidth="1"/>
    <col min="4332" max="4332" width="16" style="1" bestFit="1" customWidth="1"/>
    <col min="4333" max="4333" width="9" style="1" bestFit="1" customWidth="1"/>
    <col min="4334" max="4334" width="7.85546875" style="1" bestFit="1" customWidth="1"/>
    <col min="4335" max="4335" width="11.7109375" style="1" bestFit="1" customWidth="1"/>
    <col min="4336" max="4336" width="14.28515625" style="1" customWidth="1"/>
    <col min="4337" max="4337" width="11.7109375" style="1" bestFit="1" customWidth="1"/>
    <col min="4338" max="4338" width="14.140625" style="1" bestFit="1" customWidth="1"/>
    <col min="4339" max="4339" width="16.7109375" style="1" customWidth="1"/>
    <col min="4340" max="4340" width="16.5703125" style="1" customWidth="1"/>
    <col min="4341" max="4342" width="7.85546875" style="1" bestFit="1" customWidth="1"/>
    <col min="4343" max="4343" width="8" style="1" bestFit="1" customWidth="1"/>
    <col min="4344" max="4345" width="7.85546875" style="1" bestFit="1" customWidth="1"/>
    <col min="4346" max="4346" width="9.7109375" style="1" customWidth="1"/>
    <col min="4347" max="4347" width="12.85546875" style="1" customWidth="1"/>
    <col min="4348" max="4584" width="9.140625" style="1"/>
    <col min="4585" max="4585" width="9" style="1" bestFit="1" customWidth="1"/>
    <col min="4586" max="4586" width="9.85546875" style="1" bestFit="1" customWidth="1"/>
    <col min="4587" max="4587" width="9.140625" style="1" bestFit="1" customWidth="1"/>
    <col min="4588" max="4588" width="16" style="1" bestFit="1" customWidth="1"/>
    <col min="4589" max="4589" width="9" style="1" bestFit="1" customWidth="1"/>
    <col min="4590" max="4590" width="7.85546875" style="1" bestFit="1" customWidth="1"/>
    <col min="4591" max="4591" width="11.7109375" style="1" bestFit="1" customWidth="1"/>
    <col min="4592" max="4592" width="14.28515625" style="1" customWidth="1"/>
    <col min="4593" max="4593" width="11.7109375" style="1" bestFit="1" customWidth="1"/>
    <col min="4594" max="4594" width="14.140625" style="1" bestFit="1" customWidth="1"/>
    <col min="4595" max="4595" width="16.7109375" style="1" customWidth="1"/>
    <col min="4596" max="4596" width="16.5703125" style="1" customWidth="1"/>
    <col min="4597" max="4598" width="7.85546875" style="1" bestFit="1" customWidth="1"/>
    <col min="4599" max="4599" width="8" style="1" bestFit="1" customWidth="1"/>
    <col min="4600" max="4601" width="7.85546875" style="1" bestFit="1" customWidth="1"/>
    <col min="4602" max="4602" width="9.7109375" style="1" customWidth="1"/>
    <col min="4603" max="4603" width="12.85546875" style="1" customWidth="1"/>
    <col min="4604" max="4840" width="9.140625" style="1"/>
    <col min="4841" max="4841" width="9" style="1" bestFit="1" customWidth="1"/>
    <col min="4842" max="4842" width="9.85546875" style="1" bestFit="1" customWidth="1"/>
    <col min="4843" max="4843" width="9.140625" style="1" bestFit="1" customWidth="1"/>
    <col min="4844" max="4844" width="16" style="1" bestFit="1" customWidth="1"/>
    <col min="4845" max="4845" width="9" style="1" bestFit="1" customWidth="1"/>
    <col min="4846" max="4846" width="7.85546875" style="1" bestFit="1" customWidth="1"/>
    <col min="4847" max="4847" width="11.7109375" style="1" bestFit="1" customWidth="1"/>
    <col min="4848" max="4848" width="14.28515625" style="1" customWidth="1"/>
    <col min="4849" max="4849" width="11.7109375" style="1" bestFit="1" customWidth="1"/>
    <col min="4850" max="4850" width="14.140625" style="1" bestFit="1" customWidth="1"/>
    <col min="4851" max="4851" width="16.7109375" style="1" customWidth="1"/>
    <col min="4852" max="4852" width="16.5703125" style="1" customWidth="1"/>
    <col min="4853" max="4854" width="7.85546875" style="1" bestFit="1" customWidth="1"/>
    <col min="4855" max="4855" width="8" style="1" bestFit="1" customWidth="1"/>
    <col min="4856" max="4857" width="7.85546875" style="1" bestFit="1" customWidth="1"/>
    <col min="4858" max="4858" width="9.7109375" style="1" customWidth="1"/>
    <col min="4859" max="4859" width="12.85546875" style="1" customWidth="1"/>
    <col min="4860" max="5096" width="9.140625" style="1"/>
    <col min="5097" max="5097" width="9" style="1" bestFit="1" customWidth="1"/>
    <col min="5098" max="5098" width="9.85546875" style="1" bestFit="1" customWidth="1"/>
    <col min="5099" max="5099" width="9.140625" style="1" bestFit="1" customWidth="1"/>
    <col min="5100" max="5100" width="16" style="1" bestFit="1" customWidth="1"/>
    <col min="5101" max="5101" width="9" style="1" bestFit="1" customWidth="1"/>
    <col min="5102" max="5102" width="7.85546875" style="1" bestFit="1" customWidth="1"/>
    <col min="5103" max="5103" width="11.7109375" style="1" bestFit="1" customWidth="1"/>
    <col min="5104" max="5104" width="14.28515625" style="1" customWidth="1"/>
    <col min="5105" max="5105" width="11.7109375" style="1" bestFit="1" customWidth="1"/>
    <col min="5106" max="5106" width="14.140625" style="1" bestFit="1" customWidth="1"/>
    <col min="5107" max="5107" width="16.7109375" style="1" customWidth="1"/>
    <col min="5108" max="5108" width="16.5703125" style="1" customWidth="1"/>
    <col min="5109" max="5110" width="7.85546875" style="1" bestFit="1" customWidth="1"/>
    <col min="5111" max="5111" width="8" style="1" bestFit="1" customWidth="1"/>
    <col min="5112" max="5113" width="7.85546875" style="1" bestFit="1" customWidth="1"/>
    <col min="5114" max="5114" width="9.7109375" style="1" customWidth="1"/>
    <col min="5115" max="5115" width="12.85546875" style="1" customWidth="1"/>
    <col min="5116" max="5352" width="9.140625" style="1"/>
    <col min="5353" max="5353" width="9" style="1" bestFit="1" customWidth="1"/>
    <col min="5354" max="5354" width="9.85546875" style="1" bestFit="1" customWidth="1"/>
    <col min="5355" max="5355" width="9.140625" style="1" bestFit="1" customWidth="1"/>
    <col min="5356" max="5356" width="16" style="1" bestFit="1" customWidth="1"/>
    <col min="5357" max="5357" width="9" style="1" bestFit="1" customWidth="1"/>
    <col min="5358" max="5358" width="7.85546875" style="1" bestFit="1" customWidth="1"/>
    <col min="5359" max="5359" width="11.7109375" style="1" bestFit="1" customWidth="1"/>
    <col min="5360" max="5360" width="14.28515625" style="1" customWidth="1"/>
    <col min="5361" max="5361" width="11.7109375" style="1" bestFit="1" customWidth="1"/>
    <col min="5362" max="5362" width="14.140625" style="1" bestFit="1" customWidth="1"/>
    <col min="5363" max="5363" width="16.7109375" style="1" customWidth="1"/>
    <col min="5364" max="5364" width="16.5703125" style="1" customWidth="1"/>
    <col min="5365" max="5366" width="7.85546875" style="1" bestFit="1" customWidth="1"/>
    <col min="5367" max="5367" width="8" style="1" bestFit="1" customWidth="1"/>
    <col min="5368" max="5369" width="7.85546875" style="1" bestFit="1" customWidth="1"/>
    <col min="5370" max="5370" width="9.7109375" style="1" customWidth="1"/>
    <col min="5371" max="5371" width="12.85546875" style="1" customWidth="1"/>
    <col min="5372" max="5608" width="9.140625" style="1"/>
    <col min="5609" max="5609" width="9" style="1" bestFit="1" customWidth="1"/>
    <col min="5610" max="5610" width="9.85546875" style="1" bestFit="1" customWidth="1"/>
    <col min="5611" max="5611" width="9.140625" style="1" bestFit="1" customWidth="1"/>
    <col min="5612" max="5612" width="16" style="1" bestFit="1" customWidth="1"/>
    <col min="5613" max="5613" width="9" style="1" bestFit="1" customWidth="1"/>
    <col min="5614" max="5614" width="7.85546875" style="1" bestFit="1" customWidth="1"/>
    <col min="5615" max="5615" width="11.7109375" style="1" bestFit="1" customWidth="1"/>
    <col min="5616" max="5616" width="14.28515625" style="1" customWidth="1"/>
    <col min="5617" max="5617" width="11.7109375" style="1" bestFit="1" customWidth="1"/>
    <col min="5618" max="5618" width="14.140625" style="1" bestFit="1" customWidth="1"/>
    <col min="5619" max="5619" width="16.7109375" style="1" customWidth="1"/>
    <col min="5620" max="5620" width="16.5703125" style="1" customWidth="1"/>
    <col min="5621" max="5622" width="7.85546875" style="1" bestFit="1" customWidth="1"/>
    <col min="5623" max="5623" width="8" style="1" bestFit="1" customWidth="1"/>
    <col min="5624" max="5625" width="7.85546875" style="1" bestFit="1" customWidth="1"/>
    <col min="5626" max="5626" width="9.7109375" style="1" customWidth="1"/>
    <col min="5627" max="5627" width="12.85546875" style="1" customWidth="1"/>
    <col min="5628" max="5864" width="9.140625" style="1"/>
    <col min="5865" max="5865" width="9" style="1" bestFit="1" customWidth="1"/>
    <col min="5866" max="5866" width="9.85546875" style="1" bestFit="1" customWidth="1"/>
    <col min="5867" max="5867" width="9.140625" style="1" bestFit="1" customWidth="1"/>
    <col min="5868" max="5868" width="16" style="1" bestFit="1" customWidth="1"/>
    <col min="5869" max="5869" width="9" style="1" bestFit="1" customWidth="1"/>
    <col min="5870" max="5870" width="7.85546875" style="1" bestFit="1" customWidth="1"/>
    <col min="5871" max="5871" width="11.7109375" style="1" bestFit="1" customWidth="1"/>
    <col min="5872" max="5872" width="14.28515625" style="1" customWidth="1"/>
    <col min="5873" max="5873" width="11.7109375" style="1" bestFit="1" customWidth="1"/>
    <col min="5874" max="5874" width="14.140625" style="1" bestFit="1" customWidth="1"/>
    <col min="5875" max="5875" width="16.7109375" style="1" customWidth="1"/>
    <col min="5876" max="5876" width="16.5703125" style="1" customWidth="1"/>
    <col min="5877" max="5878" width="7.85546875" style="1" bestFit="1" customWidth="1"/>
    <col min="5879" max="5879" width="8" style="1" bestFit="1" customWidth="1"/>
    <col min="5880" max="5881" width="7.85546875" style="1" bestFit="1" customWidth="1"/>
    <col min="5882" max="5882" width="9.7109375" style="1" customWidth="1"/>
    <col min="5883" max="5883" width="12.85546875" style="1" customWidth="1"/>
    <col min="5884" max="6120" width="9.140625" style="1"/>
    <col min="6121" max="6121" width="9" style="1" bestFit="1" customWidth="1"/>
    <col min="6122" max="6122" width="9.85546875" style="1" bestFit="1" customWidth="1"/>
    <col min="6123" max="6123" width="9.140625" style="1" bestFit="1" customWidth="1"/>
    <col min="6124" max="6124" width="16" style="1" bestFit="1" customWidth="1"/>
    <col min="6125" max="6125" width="9" style="1" bestFit="1" customWidth="1"/>
    <col min="6126" max="6126" width="7.85546875" style="1" bestFit="1" customWidth="1"/>
    <col min="6127" max="6127" width="11.7109375" style="1" bestFit="1" customWidth="1"/>
    <col min="6128" max="6128" width="14.28515625" style="1" customWidth="1"/>
    <col min="6129" max="6129" width="11.7109375" style="1" bestFit="1" customWidth="1"/>
    <col min="6130" max="6130" width="14.140625" style="1" bestFit="1" customWidth="1"/>
    <col min="6131" max="6131" width="16.7109375" style="1" customWidth="1"/>
    <col min="6132" max="6132" width="16.5703125" style="1" customWidth="1"/>
    <col min="6133" max="6134" width="7.85546875" style="1" bestFit="1" customWidth="1"/>
    <col min="6135" max="6135" width="8" style="1" bestFit="1" customWidth="1"/>
    <col min="6136" max="6137" width="7.85546875" style="1" bestFit="1" customWidth="1"/>
    <col min="6138" max="6138" width="9.7109375" style="1" customWidth="1"/>
    <col min="6139" max="6139" width="12.85546875" style="1" customWidth="1"/>
    <col min="6140" max="6376" width="9.140625" style="1"/>
    <col min="6377" max="6377" width="9" style="1" bestFit="1" customWidth="1"/>
    <col min="6378" max="6378" width="9.85546875" style="1" bestFit="1" customWidth="1"/>
    <col min="6379" max="6379" width="9.140625" style="1" bestFit="1" customWidth="1"/>
    <col min="6380" max="6380" width="16" style="1" bestFit="1" customWidth="1"/>
    <col min="6381" max="6381" width="9" style="1" bestFit="1" customWidth="1"/>
    <col min="6382" max="6382" width="7.85546875" style="1" bestFit="1" customWidth="1"/>
    <col min="6383" max="6383" width="11.7109375" style="1" bestFit="1" customWidth="1"/>
    <col min="6384" max="6384" width="14.28515625" style="1" customWidth="1"/>
    <col min="6385" max="6385" width="11.7109375" style="1" bestFit="1" customWidth="1"/>
    <col min="6386" max="6386" width="14.140625" style="1" bestFit="1" customWidth="1"/>
    <col min="6387" max="6387" width="16.7109375" style="1" customWidth="1"/>
    <col min="6388" max="6388" width="16.5703125" style="1" customWidth="1"/>
    <col min="6389" max="6390" width="7.85546875" style="1" bestFit="1" customWidth="1"/>
    <col min="6391" max="6391" width="8" style="1" bestFit="1" customWidth="1"/>
    <col min="6392" max="6393" width="7.85546875" style="1" bestFit="1" customWidth="1"/>
    <col min="6394" max="6394" width="9.7109375" style="1" customWidth="1"/>
    <col min="6395" max="6395" width="12.85546875" style="1" customWidth="1"/>
    <col min="6396" max="6632" width="9.140625" style="1"/>
    <col min="6633" max="6633" width="9" style="1" bestFit="1" customWidth="1"/>
    <col min="6634" max="6634" width="9.85546875" style="1" bestFit="1" customWidth="1"/>
    <col min="6635" max="6635" width="9.140625" style="1" bestFit="1" customWidth="1"/>
    <col min="6636" max="6636" width="16" style="1" bestFit="1" customWidth="1"/>
    <col min="6637" max="6637" width="9" style="1" bestFit="1" customWidth="1"/>
    <col min="6638" max="6638" width="7.85546875" style="1" bestFit="1" customWidth="1"/>
    <col min="6639" max="6639" width="11.7109375" style="1" bestFit="1" customWidth="1"/>
    <col min="6640" max="6640" width="14.28515625" style="1" customWidth="1"/>
    <col min="6641" max="6641" width="11.7109375" style="1" bestFit="1" customWidth="1"/>
    <col min="6642" max="6642" width="14.140625" style="1" bestFit="1" customWidth="1"/>
    <col min="6643" max="6643" width="16.7109375" style="1" customWidth="1"/>
    <col min="6644" max="6644" width="16.5703125" style="1" customWidth="1"/>
    <col min="6645" max="6646" width="7.85546875" style="1" bestFit="1" customWidth="1"/>
    <col min="6647" max="6647" width="8" style="1" bestFit="1" customWidth="1"/>
    <col min="6648" max="6649" width="7.85546875" style="1" bestFit="1" customWidth="1"/>
    <col min="6650" max="6650" width="9.7109375" style="1" customWidth="1"/>
    <col min="6651" max="6651" width="12.85546875" style="1" customWidth="1"/>
    <col min="6652" max="6888" width="9.140625" style="1"/>
    <col min="6889" max="6889" width="9" style="1" bestFit="1" customWidth="1"/>
    <col min="6890" max="6890" width="9.85546875" style="1" bestFit="1" customWidth="1"/>
    <col min="6891" max="6891" width="9.140625" style="1" bestFit="1" customWidth="1"/>
    <col min="6892" max="6892" width="16" style="1" bestFit="1" customWidth="1"/>
    <col min="6893" max="6893" width="9" style="1" bestFit="1" customWidth="1"/>
    <col min="6894" max="6894" width="7.85546875" style="1" bestFit="1" customWidth="1"/>
    <col min="6895" max="6895" width="11.7109375" style="1" bestFit="1" customWidth="1"/>
    <col min="6896" max="6896" width="14.28515625" style="1" customWidth="1"/>
    <col min="6897" max="6897" width="11.7109375" style="1" bestFit="1" customWidth="1"/>
    <col min="6898" max="6898" width="14.140625" style="1" bestFit="1" customWidth="1"/>
    <col min="6899" max="6899" width="16.7109375" style="1" customWidth="1"/>
    <col min="6900" max="6900" width="16.5703125" style="1" customWidth="1"/>
    <col min="6901" max="6902" width="7.85546875" style="1" bestFit="1" customWidth="1"/>
    <col min="6903" max="6903" width="8" style="1" bestFit="1" customWidth="1"/>
    <col min="6904" max="6905" width="7.85546875" style="1" bestFit="1" customWidth="1"/>
    <col min="6906" max="6906" width="9.7109375" style="1" customWidth="1"/>
    <col min="6907" max="6907" width="12.85546875" style="1" customWidth="1"/>
    <col min="6908" max="7144" width="9.140625" style="1"/>
    <col min="7145" max="7145" width="9" style="1" bestFit="1" customWidth="1"/>
    <col min="7146" max="7146" width="9.85546875" style="1" bestFit="1" customWidth="1"/>
    <col min="7147" max="7147" width="9.140625" style="1" bestFit="1" customWidth="1"/>
    <col min="7148" max="7148" width="16" style="1" bestFit="1" customWidth="1"/>
    <col min="7149" max="7149" width="9" style="1" bestFit="1" customWidth="1"/>
    <col min="7150" max="7150" width="7.85546875" style="1" bestFit="1" customWidth="1"/>
    <col min="7151" max="7151" width="11.7109375" style="1" bestFit="1" customWidth="1"/>
    <col min="7152" max="7152" width="14.28515625" style="1" customWidth="1"/>
    <col min="7153" max="7153" width="11.7109375" style="1" bestFit="1" customWidth="1"/>
    <col min="7154" max="7154" width="14.140625" style="1" bestFit="1" customWidth="1"/>
    <col min="7155" max="7155" width="16.7109375" style="1" customWidth="1"/>
    <col min="7156" max="7156" width="16.5703125" style="1" customWidth="1"/>
    <col min="7157" max="7158" width="7.85546875" style="1" bestFit="1" customWidth="1"/>
    <col min="7159" max="7159" width="8" style="1" bestFit="1" customWidth="1"/>
    <col min="7160" max="7161" width="7.85546875" style="1" bestFit="1" customWidth="1"/>
    <col min="7162" max="7162" width="9.7109375" style="1" customWidth="1"/>
    <col min="7163" max="7163" width="12.85546875" style="1" customWidth="1"/>
    <col min="7164" max="7400" width="9.140625" style="1"/>
    <col min="7401" max="7401" width="9" style="1" bestFit="1" customWidth="1"/>
    <col min="7402" max="7402" width="9.85546875" style="1" bestFit="1" customWidth="1"/>
    <col min="7403" max="7403" width="9.140625" style="1" bestFit="1" customWidth="1"/>
    <col min="7404" max="7404" width="16" style="1" bestFit="1" customWidth="1"/>
    <col min="7405" max="7405" width="9" style="1" bestFit="1" customWidth="1"/>
    <col min="7406" max="7406" width="7.85546875" style="1" bestFit="1" customWidth="1"/>
    <col min="7407" max="7407" width="11.7109375" style="1" bestFit="1" customWidth="1"/>
    <col min="7408" max="7408" width="14.28515625" style="1" customWidth="1"/>
    <col min="7409" max="7409" width="11.7109375" style="1" bestFit="1" customWidth="1"/>
    <col min="7410" max="7410" width="14.140625" style="1" bestFit="1" customWidth="1"/>
    <col min="7411" max="7411" width="16.7109375" style="1" customWidth="1"/>
    <col min="7412" max="7412" width="16.5703125" style="1" customWidth="1"/>
    <col min="7413" max="7414" width="7.85546875" style="1" bestFit="1" customWidth="1"/>
    <col min="7415" max="7415" width="8" style="1" bestFit="1" customWidth="1"/>
    <col min="7416" max="7417" width="7.85546875" style="1" bestFit="1" customWidth="1"/>
    <col min="7418" max="7418" width="9.7109375" style="1" customWidth="1"/>
    <col min="7419" max="7419" width="12.85546875" style="1" customWidth="1"/>
    <col min="7420" max="7656" width="9.140625" style="1"/>
    <col min="7657" max="7657" width="9" style="1" bestFit="1" customWidth="1"/>
    <col min="7658" max="7658" width="9.85546875" style="1" bestFit="1" customWidth="1"/>
    <col min="7659" max="7659" width="9.140625" style="1" bestFit="1" customWidth="1"/>
    <col min="7660" max="7660" width="16" style="1" bestFit="1" customWidth="1"/>
    <col min="7661" max="7661" width="9" style="1" bestFit="1" customWidth="1"/>
    <col min="7662" max="7662" width="7.85546875" style="1" bestFit="1" customWidth="1"/>
    <col min="7663" max="7663" width="11.7109375" style="1" bestFit="1" customWidth="1"/>
    <col min="7664" max="7664" width="14.28515625" style="1" customWidth="1"/>
    <col min="7665" max="7665" width="11.7109375" style="1" bestFit="1" customWidth="1"/>
    <col min="7666" max="7666" width="14.140625" style="1" bestFit="1" customWidth="1"/>
    <col min="7667" max="7667" width="16.7109375" style="1" customWidth="1"/>
    <col min="7668" max="7668" width="16.5703125" style="1" customWidth="1"/>
    <col min="7669" max="7670" width="7.85546875" style="1" bestFit="1" customWidth="1"/>
    <col min="7671" max="7671" width="8" style="1" bestFit="1" customWidth="1"/>
    <col min="7672" max="7673" width="7.85546875" style="1" bestFit="1" customWidth="1"/>
    <col min="7674" max="7674" width="9.7109375" style="1" customWidth="1"/>
    <col min="7675" max="7675" width="12.85546875" style="1" customWidth="1"/>
    <col min="7676" max="7912" width="9.140625" style="1"/>
    <col min="7913" max="7913" width="9" style="1" bestFit="1" customWidth="1"/>
    <col min="7914" max="7914" width="9.85546875" style="1" bestFit="1" customWidth="1"/>
    <col min="7915" max="7915" width="9.140625" style="1" bestFit="1" customWidth="1"/>
    <col min="7916" max="7916" width="16" style="1" bestFit="1" customWidth="1"/>
    <col min="7917" max="7917" width="9" style="1" bestFit="1" customWidth="1"/>
    <col min="7918" max="7918" width="7.85546875" style="1" bestFit="1" customWidth="1"/>
    <col min="7919" max="7919" width="11.7109375" style="1" bestFit="1" customWidth="1"/>
    <col min="7920" max="7920" width="14.28515625" style="1" customWidth="1"/>
    <col min="7921" max="7921" width="11.7109375" style="1" bestFit="1" customWidth="1"/>
    <col min="7922" max="7922" width="14.140625" style="1" bestFit="1" customWidth="1"/>
    <col min="7923" max="7923" width="16.7109375" style="1" customWidth="1"/>
    <col min="7924" max="7924" width="16.5703125" style="1" customWidth="1"/>
    <col min="7925" max="7926" width="7.85546875" style="1" bestFit="1" customWidth="1"/>
    <col min="7927" max="7927" width="8" style="1" bestFit="1" customWidth="1"/>
    <col min="7928" max="7929" width="7.85546875" style="1" bestFit="1" customWidth="1"/>
    <col min="7930" max="7930" width="9.7109375" style="1" customWidth="1"/>
    <col min="7931" max="7931" width="12.85546875" style="1" customWidth="1"/>
    <col min="7932" max="8168" width="9.140625" style="1"/>
    <col min="8169" max="8169" width="9" style="1" bestFit="1" customWidth="1"/>
    <col min="8170" max="8170" width="9.85546875" style="1" bestFit="1" customWidth="1"/>
    <col min="8171" max="8171" width="9.140625" style="1" bestFit="1" customWidth="1"/>
    <col min="8172" max="8172" width="16" style="1" bestFit="1" customWidth="1"/>
    <col min="8173" max="8173" width="9" style="1" bestFit="1" customWidth="1"/>
    <col min="8174" max="8174" width="7.85546875" style="1" bestFit="1" customWidth="1"/>
    <col min="8175" max="8175" width="11.7109375" style="1" bestFit="1" customWidth="1"/>
    <col min="8176" max="8176" width="14.28515625" style="1" customWidth="1"/>
    <col min="8177" max="8177" width="11.7109375" style="1" bestFit="1" customWidth="1"/>
    <col min="8178" max="8178" width="14.140625" style="1" bestFit="1" customWidth="1"/>
    <col min="8179" max="8179" width="16.7109375" style="1" customWidth="1"/>
    <col min="8180" max="8180" width="16.5703125" style="1" customWidth="1"/>
    <col min="8181" max="8182" width="7.85546875" style="1" bestFit="1" customWidth="1"/>
    <col min="8183" max="8183" width="8" style="1" bestFit="1" customWidth="1"/>
    <col min="8184" max="8185" width="7.85546875" style="1" bestFit="1" customWidth="1"/>
    <col min="8186" max="8186" width="9.7109375" style="1" customWidth="1"/>
    <col min="8187" max="8187" width="12.85546875" style="1" customWidth="1"/>
    <col min="8188" max="8424" width="9.140625" style="1"/>
    <col min="8425" max="8425" width="9" style="1" bestFit="1" customWidth="1"/>
    <col min="8426" max="8426" width="9.85546875" style="1" bestFit="1" customWidth="1"/>
    <col min="8427" max="8427" width="9.140625" style="1" bestFit="1" customWidth="1"/>
    <col min="8428" max="8428" width="16" style="1" bestFit="1" customWidth="1"/>
    <col min="8429" max="8429" width="9" style="1" bestFit="1" customWidth="1"/>
    <col min="8430" max="8430" width="7.85546875" style="1" bestFit="1" customWidth="1"/>
    <col min="8431" max="8431" width="11.7109375" style="1" bestFit="1" customWidth="1"/>
    <col min="8432" max="8432" width="14.28515625" style="1" customWidth="1"/>
    <col min="8433" max="8433" width="11.7109375" style="1" bestFit="1" customWidth="1"/>
    <col min="8434" max="8434" width="14.140625" style="1" bestFit="1" customWidth="1"/>
    <col min="8435" max="8435" width="16.7109375" style="1" customWidth="1"/>
    <col min="8436" max="8436" width="16.5703125" style="1" customWidth="1"/>
    <col min="8437" max="8438" width="7.85546875" style="1" bestFit="1" customWidth="1"/>
    <col min="8439" max="8439" width="8" style="1" bestFit="1" customWidth="1"/>
    <col min="8440" max="8441" width="7.85546875" style="1" bestFit="1" customWidth="1"/>
    <col min="8442" max="8442" width="9.7109375" style="1" customWidth="1"/>
    <col min="8443" max="8443" width="12.85546875" style="1" customWidth="1"/>
    <col min="8444" max="8680" width="9.140625" style="1"/>
    <col min="8681" max="8681" width="9" style="1" bestFit="1" customWidth="1"/>
    <col min="8682" max="8682" width="9.85546875" style="1" bestFit="1" customWidth="1"/>
    <col min="8683" max="8683" width="9.140625" style="1" bestFit="1" customWidth="1"/>
    <col min="8684" max="8684" width="16" style="1" bestFit="1" customWidth="1"/>
    <col min="8685" max="8685" width="9" style="1" bestFit="1" customWidth="1"/>
    <col min="8686" max="8686" width="7.85546875" style="1" bestFit="1" customWidth="1"/>
    <col min="8687" max="8687" width="11.7109375" style="1" bestFit="1" customWidth="1"/>
    <col min="8688" max="8688" width="14.28515625" style="1" customWidth="1"/>
    <col min="8689" max="8689" width="11.7109375" style="1" bestFit="1" customWidth="1"/>
    <col min="8690" max="8690" width="14.140625" style="1" bestFit="1" customWidth="1"/>
    <col min="8691" max="8691" width="16.7109375" style="1" customWidth="1"/>
    <col min="8692" max="8692" width="16.5703125" style="1" customWidth="1"/>
    <col min="8693" max="8694" width="7.85546875" style="1" bestFit="1" customWidth="1"/>
    <col min="8695" max="8695" width="8" style="1" bestFit="1" customWidth="1"/>
    <col min="8696" max="8697" width="7.85546875" style="1" bestFit="1" customWidth="1"/>
    <col min="8698" max="8698" width="9.7109375" style="1" customWidth="1"/>
    <col min="8699" max="8699" width="12.85546875" style="1" customWidth="1"/>
    <col min="8700" max="8936" width="9.140625" style="1"/>
    <col min="8937" max="8937" width="9" style="1" bestFit="1" customWidth="1"/>
    <col min="8938" max="8938" width="9.85546875" style="1" bestFit="1" customWidth="1"/>
    <col min="8939" max="8939" width="9.140625" style="1" bestFit="1" customWidth="1"/>
    <col min="8940" max="8940" width="16" style="1" bestFit="1" customWidth="1"/>
    <col min="8941" max="8941" width="9" style="1" bestFit="1" customWidth="1"/>
    <col min="8942" max="8942" width="7.85546875" style="1" bestFit="1" customWidth="1"/>
    <col min="8943" max="8943" width="11.7109375" style="1" bestFit="1" customWidth="1"/>
    <col min="8944" max="8944" width="14.28515625" style="1" customWidth="1"/>
    <col min="8945" max="8945" width="11.7109375" style="1" bestFit="1" customWidth="1"/>
    <col min="8946" max="8946" width="14.140625" style="1" bestFit="1" customWidth="1"/>
    <col min="8947" max="8947" width="16.7109375" style="1" customWidth="1"/>
    <col min="8948" max="8948" width="16.5703125" style="1" customWidth="1"/>
    <col min="8949" max="8950" width="7.85546875" style="1" bestFit="1" customWidth="1"/>
    <col min="8951" max="8951" width="8" style="1" bestFit="1" customWidth="1"/>
    <col min="8952" max="8953" width="7.85546875" style="1" bestFit="1" customWidth="1"/>
    <col min="8954" max="8954" width="9.7109375" style="1" customWidth="1"/>
    <col min="8955" max="8955" width="12.85546875" style="1" customWidth="1"/>
    <col min="8956" max="9192" width="9.140625" style="1"/>
    <col min="9193" max="9193" width="9" style="1" bestFit="1" customWidth="1"/>
    <col min="9194" max="9194" width="9.85546875" style="1" bestFit="1" customWidth="1"/>
    <col min="9195" max="9195" width="9.140625" style="1" bestFit="1" customWidth="1"/>
    <col min="9196" max="9196" width="16" style="1" bestFit="1" customWidth="1"/>
    <col min="9197" max="9197" width="9" style="1" bestFit="1" customWidth="1"/>
    <col min="9198" max="9198" width="7.85546875" style="1" bestFit="1" customWidth="1"/>
    <col min="9199" max="9199" width="11.7109375" style="1" bestFit="1" customWidth="1"/>
    <col min="9200" max="9200" width="14.28515625" style="1" customWidth="1"/>
    <col min="9201" max="9201" width="11.7109375" style="1" bestFit="1" customWidth="1"/>
    <col min="9202" max="9202" width="14.140625" style="1" bestFit="1" customWidth="1"/>
    <col min="9203" max="9203" width="16.7109375" style="1" customWidth="1"/>
    <col min="9204" max="9204" width="16.5703125" style="1" customWidth="1"/>
    <col min="9205" max="9206" width="7.85546875" style="1" bestFit="1" customWidth="1"/>
    <col min="9207" max="9207" width="8" style="1" bestFit="1" customWidth="1"/>
    <col min="9208" max="9209" width="7.85546875" style="1" bestFit="1" customWidth="1"/>
    <col min="9210" max="9210" width="9.7109375" style="1" customWidth="1"/>
    <col min="9211" max="9211" width="12.85546875" style="1" customWidth="1"/>
    <col min="9212" max="9448" width="9.140625" style="1"/>
    <col min="9449" max="9449" width="9" style="1" bestFit="1" customWidth="1"/>
    <col min="9450" max="9450" width="9.85546875" style="1" bestFit="1" customWidth="1"/>
    <col min="9451" max="9451" width="9.140625" style="1" bestFit="1" customWidth="1"/>
    <col min="9452" max="9452" width="16" style="1" bestFit="1" customWidth="1"/>
    <col min="9453" max="9453" width="9" style="1" bestFit="1" customWidth="1"/>
    <col min="9454" max="9454" width="7.85546875" style="1" bestFit="1" customWidth="1"/>
    <col min="9455" max="9455" width="11.7109375" style="1" bestFit="1" customWidth="1"/>
    <col min="9456" max="9456" width="14.28515625" style="1" customWidth="1"/>
    <col min="9457" max="9457" width="11.7109375" style="1" bestFit="1" customWidth="1"/>
    <col min="9458" max="9458" width="14.140625" style="1" bestFit="1" customWidth="1"/>
    <col min="9459" max="9459" width="16.7109375" style="1" customWidth="1"/>
    <col min="9460" max="9460" width="16.5703125" style="1" customWidth="1"/>
    <col min="9461" max="9462" width="7.85546875" style="1" bestFit="1" customWidth="1"/>
    <col min="9463" max="9463" width="8" style="1" bestFit="1" customWidth="1"/>
    <col min="9464" max="9465" width="7.85546875" style="1" bestFit="1" customWidth="1"/>
    <col min="9466" max="9466" width="9.7109375" style="1" customWidth="1"/>
    <col min="9467" max="9467" width="12.85546875" style="1" customWidth="1"/>
    <col min="9468" max="9704" width="9.140625" style="1"/>
    <col min="9705" max="9705" width="9" style="1" bestFit="1" customWidth="1"/>
    <col min="9706" max="9706" width="9.85546875" style="1" bestFit="1" customWidth="1"/>
    <col min="9707" max="9707" width="9.140625" style="1" bestFit="1" customWidth="1"/>
    <col min="9708" max="9708" width="16" style="1" bestFit="1" customWidth="1"/>
    <col min="9709" max="9709" width="9" style="1" bestFit="1" customWidth="1"/>
    <col min="9710" max="9710" width="7.85546875" style="1" bestFit="1" customWidth="1"/>
    <col min="9711" max="9711" width="11.7109375" style="1" bestFit="1" customWidth="1"/>
    <col min="9712" max="9712" width="14.28515625" style="1" customWidth="1"/>
    <col min="9713" max="9713" width="11.7109375" style="1" bestFit="1" customWidth="1"/>
    <col min="9714" max="9714" width="14.140625" style="1" bestFit="1" customWidth="1"/>
    <col min="9715" max="9715" width="16.7109375" style="1" customWidth="1"/>
    <col min="9716" max="9716" width="16.5703125" style="1" customWidth="1"/>
    <col min="9717" max="9718" width="7.85546875" style="1" bestFit="1" customWidth="1"/>
    <col min="9719" max="9719" width="8" style="1" bestFit="1" customWidth="1"/>
    <col min="9720" max="9721" width="7.85546875" style="1" bestFit="1" customWidth="1"/>
    <col min="9722" max="9722" width="9.7109375" style="1" customWidth="1"/>
    <col min="9723" max="9723" width="12.85546875" style="1" customWidth="1"/>
    <col min="9724" max="9960" width="9.140625" style="1"/>
    <col min="9961" max="9961" width="9" style="1" bestFit="1" customWidth="1"/>
    <col min="9962" max="9962" width="9.85546875" style="1" bestFit="1" customWidth="1"/>
    <col min="9963" max="9963" width="9.140625" style="1" bestFit="1" customWidth="1"/>
    <col min="9964" max="9964" width="16" style="1" bestFit="1" customWidth="1"/>
    <col min="9965" max="9965" width="9" style="1" bestFit="1" customWidth="1"/>
    <col min="9966" max="9966" width="7.85546875" style="1" bestFit="1" customWidth="1"/>
    <col min="9967" max="9967" width="11.7109375" style="1" bestFit="1" customWidth="1"/>
    <col min="9968" max="9968" width="14.28515625" style="1" customWidth="1"/>
    <col min="9969" max="9969" width="11.7109375" style="1" bestFit="1" customWidth="1"/>
    <col min="9970" max="9970" width="14.140625" style="1" bestFit="1" customWidth="1"/>
    <col min="9971" max="9971" width="16.7109375" style="1" customWidth="1"/>
    <col min="9972" max="9972" width="16.5703125" style="1" customWidth="1"/>
    <col min="9973" max="9974" width="7.85546875" style="1" bestFit="1" customWidth="1"/>
    <col min="9975" max="9975" width="8" style="1" bestFit="1" customWidth="1"/>
    <col min="9976" max="9977" width="7.85546875" style="1" bestFit="1" customWidth="1"/>
    <col min="9978" max="9978" width="9.7109375" style="1" customWidth="1"/>
    <col min="9979" max="9979" width="12.85546875" style="1" customWidth="1"/>
    <col min="9980" max="10216" width="9.140625" style="1"/>
    <col min="10217" max="10217" width="9" style="1" bestFit="1" customWidth="1"/>
    <col min="10218" max="10218" width="9.85546875" style="1" bestFit="1" customWidth="1"/>
    <col min="10219" max="10219" width="9.140625" style="1" bestFit="1" customWidth="1"/>
    <col min="10220" max="10220" width="16" style="1" bestFit="1" customWidth="1"/>
    <col min="10221" max="10221" width="9" style="1" bestFit="1" customWidth="1"/>
    <col min="10222" max="10222" width="7.85546875" style="1" bestFit="1" customWidth="1"/>
    <col min="10223" max="10223" width="11.7109375" style="1" bestFit="1" customWidth="1"/>
    <col min="10224" max="10224" width="14.28515625" style="1" customWidth="1"/>
    <col min="10225" max="10225" width="11.7109375" style="1" bestFit="1" customWidth="1"/>
    <col min="10226" max="10226" width="14.140625" style="1" bestFit="1" customWidth="1"/>
    <col min="10227" max="10227" width="16.7109375" style="1" customWidth="1"/>
    <col min="10228" max="10228" width="16.5703125" style="1" customWidth="1"/>
    <col min="10229" max="10230" width="7.85546875" style="1" bestFit="1" customWidth="1"/>
    <col min="10231" max="10231" width="8" style="1" bestFit="1" customWidth="1"/>
    <col min="10232" max="10233" width="7.85546875" style="1" bestFit="1" customWidth="1"/>
    <col min="10234" max="10234" width="9.7109375" style="1" customWidth="1"/>
    <col min="10235" max="10235" width="12.85546875" style="1" customWidth="1"/>
    <col min="10236" max="10472" width="9.140625" style="1"/>
    <col min="10473" max="10473" width="9" style="1" bestFit="1" customWidth="1"/>
    <col min="10474" max="10474" width="9.85546875" style="1" bestFit="1" customWidth="1"/>
    <col min="10475" max="10475" width="9.140625" style="1" bestFit="1" customWidth="1"/>
    <col min="10476" max="10476" width="16" style="1" bestFit="1" customWidth="1"/>
    <col min="10477" max="10477" width="9" style="1" bestFit="1" customWidth="1"/>
    <col min="10478" max="10478" width="7.85546875" style="1" bestFit="1" customWidth="1"/>
    <col min="10479" max="10479" width="11.7109375" style="1" bestFit="1" customWidth="1"/>
    <col min="10480" max="10480" width="14.28515625" style="1" customWidth="1"/>
    <col min="10481" max="10481" width="11.7109375" style="1" bestFit="1" customWidth="1"/>
    <col min="10482" max="10482" width="14.140625" style="1" bestFit="1" customWidth="1"/>
    <col min="10483" max="10483" width="16.7109375" style="1" customWidth="1"/>
    <col min="10484" max="10484" width="16.5703125" style="1" customWidth="1"/>
    <col min="10485" max="10486" width="7.85546875" style="1" bestFit="1" customWidth="1"/>
    <col min="10487" max="10487" width="8" style="1" bestFit="1" customWidth="1"/>
    <col min="10488" max="10489" width="7.85546875" style="1" bestFit="1" customWidth="1"/>
    <col min="10490" max="10490" width="9.7109375" style="1" customWidth="1"/>
    <col min="10491" max="10491" width="12.85546875" style="1" customWidth="1"/>
    <col min="10492" max="10728" width="9.140625" style="1"/>
    <col min="10729" max="10729" width="9" style="1" bestFit="1" customWidth="1"/>
    <col min="10730" max="10730" width="9.85546875" style="1" bestFit="1" customWidth="1"/>
    <col min="10731" max="10731" width="9.140625" style="1" bestFit="1" customWidth="1"/>
    <col min="10732" max="10732" width="16" style="1" bestFit="1" customWidth="1"/>
    <col min="10733" max="10733" width="9" style="1" bestFit="1" customWidth="1"/>
    <col min="10734" max="10734" width="7.85546875" style="1" bestFit="1" customWidth="1"/>
    <col min="10735" max="10735" width="11.7109375" style="1" bestFit="1" customWidth="1"/>
    <col min="10736" max="10736" width="14.28515625" style="1" customWidth="1"/>
    <col min="10737" max="10737" width="11.7109375" style="1" bestFit="1" customWidth="1"/>
    <col min="10738" max="10738" width="14.140625" style="1" bestFit="1" customWidth="1"/>
    <col min="10739" max="10739" width="16.7109375" style="1" customWidth="1"/>
    <col min="10740" max="10740" width="16.5703125" style="1" customWidth="1"/>
    <col min="10741" max="10742" width="7.85546875" style="1" bestFit="1" customWidth="1"/>
    <col min="10743" max="10743" width="8" style="1" bestFit="1" customWidth="1"/>
    <col min="10744" max="10745" width="7.85546875" style="1" bestFit="1" customWidth="1"/>
    <col min="10746" max="10746" width="9.7109375" style="1" customWidth="1"/>
    <col min="10747" max="10747" width="12.85546875" style="1" customWidth="1"/>
    <col min="10748" max="10984" width="9.140625" style="1"/>
    <col min="10985" max="10985" width="9" style="1" bestFit="1" customWidth="1"/>
    <col min="10986" max="10986" width="9.85546875" style="1" bestFit="1" customWidth="1"/>
    <col min="10987" max="10987" width="9.140625" style="1" bestFit="1" customWidth="1"/>
    <col min="10988" max="10988" width="16" style="1" bestFit="1" customWidth="1"/>
    <col min="10989" max="10989" width="9" style="1" bestFit="1" customWidth="1"/>
    <col min="10990" max="10990" width="7.85546875" style="1" bestFit="1" customWidth="1"/>
    <col min="10991" max="10991" width="11.7109375" style="1" bestFit="1" customWidth="1"/>
    <col min="10992" max="10992" width="14.28515625" style="1" customWidth="1"/>
    <col min="10993" max="10993" width="11.7109375" style="1" bestFit="1" customWidth="1"/>
    <col min="10994" max="10994" width="14.140625" style="1" bestFit="1" customWidth="1"/>
    <col min="10995" max="10995" width="16.7109375" style="1" customWidth="1"/>
    <col min="10996" max="10996" width="16.5703125" style="1" customWidth="1"/>
    <col min="10997" max="10998" width="7.85546875" style="1" bestFit="1" customWidth="1"/>
    <col min="10999" max="10999" width="8" style="1" bestFit="1" customWidth="1"/>
    <col min="11000" max="11001" width="7.85546875" style="1" bestFit="1" customWidth="1"/>
    <col min="11002" max="11002" width="9.7109375" style="1" customWidth="1"/>
    <col min="11003" max="11003" width="12.85546875" style="1" customWidth="1"/>
    <col min="11004" max="11240" width="9.140625" style="1"/>
    <col min="11241" max="11241" width="9" style="1" bestFit="1" customWidth="1"/>
    <col min="11242" max="11242" width="9.85546875" style="1" bestFit="1" customWidth="1"/>
    <col min="11243" max="11243" width="9.140625" style="1" bestFit="1" customWidth="1"/>
    <col min="11244" max="11244" width="16" style="1" bestFit="1" customWidth="1"/>
    <col min="11245" max="11245" width="9" style="1" bestFit="1" customWidth="1"/>
    <col min="11246" max="11246" width="7.85546875" style="1" bestFit="1" customWidth="1"/>
    <col min="11247" max="11247" width="11.7109375" style="1" bestFit="1" customWidth="1"/>
    <col min="11248" max="11248" width="14.28515625" style="1" customWidth="1"/>
    <col min="11249" max="11249" width="11.7109375" style="1" bestFit="1" customWidth="1"/>
    <col min="11250" max="11250" width="14.140625" style="1" bestFit="1" customWidth="1"/>
    <col min="11251" max="11251" width="16.7109375" style="1" customWidth="1"/>
    <col min="11252" max="11252" width="16.5703125" style="1" customWidth="1"/>
    <col min="11253" max="11254" width="7.85546875" style="1" bestFit="1" customWidth="1"/>
    <col min="11255" max="11255" width="8" style="1" bestFit="1" customWidth="1"/>
    <col min="11256" max="11257" width="7.85546875" style="1" bestFit="1" customWidth="1"/>
    <col min="11258" max="11258" width="9.7109375" style="1" customWidth="1"/>
    <col min="11259" max="11259" width="12.85546875" style="1" customWidth="1"/>
    <col min="11260" max="11496" width="9.140625" style="1"/>
    <col min="11497" max="11497" width="9" style="1" bestFit="1" customWidth="1"/>
    <col min="11498" max="11498" width="9.85546875" style="1" bestFit="1" customWidth="1"/>
    <col min="11499" max="11499" width="9.140625" style="1" bestFit="1" customWidth="1"/>
    <col min="11500" max="11500" width="16" style="1" bestFit="1" customWidth="1"/>
    <col min="11501" max="11501" width="9" style="1" bestFit="1" customWidth="1"/>
    <col min="11502" max="11502" width="7.85546875" style="1" bestFit="1" customWidth="1"/>
    <col min="11503" max="11503" width="11.7109375" style="1" bestFit="1" customWidth="1"/>
    <col min="11504" max="11504" width="14.28515625" style="1" customWidth="1"/>
    <col min="11505" max="11505" width="11.7109375" style="1" bestFit="1" customWidth="1"/>
    <col min="11506" max="11506" width="14.140625" style="1" bestFit="1" customWidth="1"/>
    <col min="11507" max="11507" width="16.7109375" style="1" customWidth="1"/>
    <col min="11508" max="11508" width="16.5703125" style="1" customWidth="1"/>
    <col min="11509" max="11510" width="7.85546875" style="1" bestFit="1" customWidth="1"/>
    <col min="11511" max="11511" width="8" style="1" bestFit="1" customWidth="1"/>
    <col min="11512" max="11513" width="7.85546875" style="1" bestFit="1" customWidth="1"/>
    <col min="11514" max="11514" width="9.7109375" style="1" customWidth="1"/>
    <col min="11515" max="11515" width="12.85546875" style="1" customWidth="1"/>
    <col min="11516" max="11752" width="9.140625" style="1"/>
    <col min="11753" max="11753" width="9" style="1" bestFit="1" customWidth="1"/>
    <col min="11754" max="11754" width="9.85546875" style="1" bestFit="1" customWidth="1"/>
    <col min="11755" max="11755" width="9.140625" style="1" bestFit="1" customWidth="1"/>
    <col min="11756" max="11756" width="16" style="1" bestFit="1" customWidth="1"/>
    <col min="11757" max="11757" width="9" style="1" bestFit="1" customWidth="1"/>
    <col min="11758" max="11758" width="7.85546875" style="1" bestFit="1" customWidth="1"/>
    <col min="11759" max="11759" width="11.7109375" style="1" bestFit="1" customWidth="1"/>
    <col min="11760" max="11760" width="14.28515625" style="1" customWidth="1"/>
    <col min="11761" max="11761" width="11.7109375" style="1" bestFit="1" customWidth="1"/>
    <col min="11762" max="11762" width="14.140625" style="1" bestFit="1" customWidth="1"/>
    <col min="11763" max="11763" width="16.7109375" style="1" customWidth="1"/>
    <col min="11764" max="11764" width="16.5703125" style="1" customWidth="1"/>
    <col min="11765" max="11766" width="7.85546875" style="1" bestFit="1" customWidth="1"/>
    <col min="11767" max="11767" width="8" style="1" bestFit="1" customWidth="1"/>
    <col min="11768" max="11769" width="7.85546875" style="1" bestFit="1" customWidth="1"/>
    <col min="11770" max="11770" width="9.7109375" style="1" customWidth="1"/>
    <col min="11771" max="11771" width="12.85546875" style="1" customWidth="1"/>
    <col min="11772" max="12008" width="9.140625" style="1"/>
    <col min="12009" max="12009" width="9" style="1" bestFit="1" customWidth="1"/>
    <col min="12010" max="12010" width="9.85546875" style="1" bestFit="1" customWidth="1"/>
    <col min="12011" max="12011" width="9.140625" style="1" bestFit="1" customWidth="1"/>
    <col min="12012" max="12012" width="16" style="1" bestFit="1" customWidth="1"/>
    <col min="12013" max="12013" width="9" style="1" bestFit="1" customWidth="1"/>
    <col min="12014" max="12014" width="7.85546875" style="1" bestFit="1" customWidth="1"/>
    <col min="12015" max="12015" width="11.7109375" style="1" bestFit="1" customWidth="1"/>
    <col min="12016" max="12016" width="14.28515625" style="1" customWidth="1"/>
    <col min="12017" max="12017" width="11.7109375" style="1" bestFit="1" customWidth="1"/>
    <col min="12018" max="12018" width="14.140625" style="1" bestFit="1" customWidth="1"/>
    <col min="12019" max="12019" width="16.7109375" style="1" customWidth="1"/>
    <col min="12020" max="12020" width="16.5703125" style="1" customWidth="1"/>
    <col min="12021" max="12022" width="7.85546875" style="1" bestFit="1" customWidth="1"/>
    <col min="12023" max="12023" width="8" style="1" bestFit="1" customWidth="1"/>
    <col min="12024" max="12025" width="7.85546875" style="1" bestFit="1" customWidth="1"/>
    <col min="12026" max="12026" width="9.7109375" style="1" customWidth="1"/>
    <col min="12027" max="12027" width="12.85546875" style="1" customWidth="1"/>
    <col min="12028" max="12264" width="9.140625" style="1"/>
    <col min="12265" max="12265" width="9" style="1" bestFit="1" customWidth="1"/>
    <col min="12266" max="12266" width="9.85546875" style="1" bestFit="1" customWidth="1"/>
    <col min="12267" max="12267" width="9.140625" style="1" bestFit="1" customWidth="1"/>
    <col min="12268" max="12268" width="16" style="1" bestFit="1" customWidth="1"/>
    <col min="12269" max="12269" width="9" style="1" bestFit="1" customWidth="1"/>
    <col min="12270" max="12270" width="7.85546875" style="1" bestFit="1" customWidth="1"/>
    <col min="12271" max="12271" width="11.7109375" style="1" bestFit="1" customWidth="1"/>
    <col min="12272" max="12272" width="14.28515625" style="1" customWidth="1"/>
    <col min="12273" max="12273" width="11.7109375" style="1" bestFit="1" customWidth="1"/>
    <col min="12274" max="12274" width="14.140625" style="1" bestFit="1" customWidth="1"/>
    <col min="12275" max="12275" width="16.7109375" style="1" customWidth="1"/>
    <col min="12276" max="12276" width="16.5703125" style="1" customWidth="1"/>
    <col min="12277" max="12278" width="7.85546875" style="1" bestFit="1" customWidth="1"/>
    <col min="12279" max="12279" width="8" style="1" bestFit="1" customWidth="1"/>
    <col min="12280" max="12281" width="7.85546875" style="1" bestFit="1" customWidth="1"/>
    <col min="12282" max="12282" width="9.7109375" style="1" customWidth="1"/>
    <col min="12283" max="12283" width="12.85546875" style="1" customWidth="1"/>
    <col min="12284" max="12520" width="9.140625" style="1"/>
    <col min="12521" max="12521" width="9" style="1" bestFit="1" customWidth="1"/>
    <col min="12522" max="12522" width="9.85546875" style="1" bestFit="1" customWidth="1"/>
    <col min="12523" max="12523" width="9.140625" style="1" bestFit="1" customWidth="1"/>
    <col min="12524" max="12524" width="16" style="1" bestFit="1" customWidth="1"/>
    <col min="12525" max="12525" width="9" style="1" bestFit="1" customWidth="1"/>
    <col min="12526" max="12526" width="7.85546875" style="1" bestFit="1" customWidth="1"/>
    <col min="12527" max="12527" width="11.7109375" style="1" bestFit="1" customWidth="1"/>
    <col min="12528" max="12528" width="14.28515625" style="1" customWidth="1"/>
    <col min="12529" max="12529" width="11.7109375" style="1" bestFit="1" customWidth="1"/>
    <col min="12530" max="12530" width="14.140625" style="1" bestFit="1" customWidth="1"/>
    <col min="12531" max="12531" width="16.7109375" style="1" customWidth="1"/>
    <col min="12532" max="12532" width="16.5703125" style="1" customWidth="1"/>
    <col min="12533" max="12534" width="7.85546875" style="1" bestFit="1" customWidth="1"/>
    <col min="12535" max="12535" width="8" style="1" bestFit="1" customWidth="1"/>
    <col min="12536" max="12537" width="7.85546875" style="1" bestFit="1" customWidth="1"/>
    <col min="12538" max="12538" width="9.7109375" style="1" customWidth="1"/>
    <col min="12539" max="12539" width="12.85546875" style="1" customWidth="1"/>
    <col min="12540" max="12776" width="9.140625" style="1"/>
    <col min="12777" max="12777" width="9" style="1" bestFit="1" customWidth="1"/>
    <col min="12778" max="12778" width="9.85546875" style="1" bestFit="1" customWidth="1"/>
    <col min="12779" max="12779" width="9.140625" style="1" bestFit="1" customWidth="1"/>
    <col min="12780" max="12780" width="16" style="1" bestFit="1" customWidth="1"/>
    <col min="12781" max="12781" width="9" style="1" bestFit="1" customWidth="1"/>
    <col min="12782" max="12782" width="7.85546875" style="1" bestFit="1" customWidth="1"/>
    <col min="12783" max="12783" width="11.7109375" style="1" bestFit="1" customWidth="1"/>
    <col min="12784" max="12784" width="14.28515625" style="1" customWidth="1"/>
    <col min="12785" max="12785" width="11.7109375" style="1" bestFit="1" customWidth="1"/>
    <col min="12786" max="12786" width="14.140625" style="1" bestFit="1" customWidth="1"/>
    <col min="12787" max="12787" width="16.7109375" style="1" customWidth="1"/>
    <col min="12788" max="12788" width="16.5703125" style="1" customWidth="1"/>
    <col min="12789" max="12790" width="7.85546875" style="1" bestFit="1" customWidth="1"/>
    <col min="12791" max="12791" width="8" style="1" bestFit="1" customWidth="1"/>
    <col min="12792" max="12793" width="7.85546875" style="1" bestFit="1" customWidth="1"/>
    <col min="12794" max="12794" width="9.7109375" style="1" customWidth="1"/>
    <col min="12795" max="12795" width="12.85546875" style="1" customWidth="1"/>
    <col min="12796" max="13032" width="9.140625" style="1"/>
    <col min="13033" max="13033" width="9" style="1" bestFit="1" customWidth="1"/>
    <col min="13034" max="13034" width="9.85546875" style="1" bestFit="1" customWidth="1"/>
    <col min="13035" max="13035" width="9.140625" style="1" bestFit="1" customWidth="1"/>
    <col min="13036" max="13036" width="16" style="1" bestFit="1" customWidth="1"/>
    <col min="13037" max="13037" width="9" style="1" bestFit="1" customWidth="1"/>
    <col min="13038" max="13038" width="7.85546875" style="1" bestFit="1" customWidth="1"/>
    <col min="13039" max="13039" width="11.7109375" style="1" bestFit="1" customWidth="1"/>
    <col min="13040" max="13040" width="14.28515625" style="1" customWidth="1"/>
    <col min="13041" max="13041" width="11.7109375" style="1" bestFit="1" customWidth="1"/>
    <col min="13042" max="13042" width="14.140625" style="1" bestFit="1" customWidth="1"/>
    <col min="13043" max="13043" width="16.7109375" style="1" customWidth="1"/>
    <col min="13044" max="13044" width="16.5703125" style="1" customWidth="1"/>
    <col min="13045" max="13046" width="7.85546875" style="1" bestFit="1" customWidth="1"/>
    <col min="13047" max="13047" width="8" style="1" bestFit="1" customWidth="1"/>
    <col min="13048" max="13049" width="7.85546875" style="1" bestFit="1" customWidth="1"/>
    <col min="13050" max="13050" width="9.7109375" style="1" customWidth="1"/>
    <col min="13051" max="13051" width="12.85546875" style="1" customWidth="1"/>
    <col min="13052" max="13288" width="9.140625" style="1"/>
    <col min="13289" max="13289" width="9" style="1" bestFit="1" customWidth="1"/>
    <col min="13290" max="13290" width="9.85546875" style="1" bestFit="1" customWidth="1"/>
    <col min="13291" max="13291" width="9.140625" style="1" bestFit="1" customWidth="1"/>
    <col min="13292" max="13292" width="16" style="1" bestFit="1" customWidth="1"/>
    <col min="13293" max="13293" width="9" style="1" bestFit="1" customWidth="1"/>
    <col min="13294" max="13294" width="7.85546875" style="1" bestFit="1" customWidth="1"/>
    <col min="13295" max="13295" width="11.7109375" style="1" bestFit="1" customWidth="1"/>
    <col min="13296" max="13296" width="14.28515625" style="1" customWidth="1"/>
    <col min="13297" max="13297" width="11.7109375" style="1" bestFit="1" customWidth="1"/>
    <col min="13298" max="13298" width="14.140625" style="1" bestFit="1" customWidth="1"/>
    <col min="13299" max="13299" width="16.7109375" style="1" customWidth="1"/>
    <col min="13300" max="13300" width="16.5703125" style="1" customWidth="1"/>
    <col min="13301" max="13302" width="7.85546875" style="1" bestFit="1" customWidth="1"/>
    <col min="13303" max="13303" width="8" style="1" bestFit="1" customWidth="1"/>
    <col min="13304" max="13305" width="7.85546875" style="1" bestFit="1" customWidth="1"/>
    <col min="13306" max="13306" width="9.7109375" style="1" customWidth="1"/>
    <col min="13307" max="13307" width="12.85546875" style="1" customWidth="1"/>
    <col min="13308" max="13544" width="9.140625" style="1"/>
    <col min="13545" max="13545" width="9" style="1" bestFit="1" customWidth="1"/>
    <col min="13546" max="13546" width="9.85546875" style="1" bestFit="1" customWidth="1"/>
    <col min="13547" max="13547" width="9.140625" style="1" bestFit="1" customWidth="1"/>
    <col min="13548" max="13548" width="16" style="1" bestFit="1" customWidth="1"/>
    <col min="13549" max="13549" width="9" style="1" bestFit="1" customWidth="1"/>
    <col min="13550" max="13550" width="7.85546875" style="1" bestFit="1" customWidth="1"/>
    <col min="13551" max="13551" width="11.7109375" style="1" bestFit="1" customWidth="1"/>
    <col min="13552" max="13552" width="14.28515625" style="1" customWidth="1"/>
    <col min="13553" max="13553" width="11.7109375" style="1" bestFit="1" customWidth="1"/>
    <col min="13554" max="13554" width="14.140625" style="1" bestFit="1" customWidth="1"/>
    <col min="13555" max="13555" width="16.7109375" style="1" customWidth="1"/>
    <col min="13556" max="13556" width="16.5703125" style="1" customWidth="1"/>
    <col min="13557" max="13558" width="7.85546875" style="1" bestFit="1" customWidth="1"/>
    <col min="13559" max="13559" width="8" style="1" bestFit="1" customWidth="1"/>
    <col min="13560" max="13561" width="7.85546875" style="1" bestFit="1" customWidth="1"/>
    <col min="13562" max="13562" width="9.7109375" style="1" customWidth="1"/>
    <col min="13563" max="13563" width="12.85546875" style="1" customWidth="1"/>
    <col min="13564" max="13800" width="9.140625" style="1"/>
    <col min="13801" max="13801" width="9" style="1" bestFit="1" customWidth="1"/>
    <col min="13802" max="13802" width="9.85546875" style="1" bestFit="1" customWidth="1"/>
    <col min="13803" max="13803" width="9.140625" style="1" bestFit="1" customWidth="1"/>
    <col min="13804" max="13804" width="16" style="1" bestFit="1" customWidth="1"/>
    <col min="13805" max="13805" width="9" style="1" bestFit="1" customWidth="1"/>
    <col min="13806" max="13806" width="7.85546875" style="1" bestFit="1" customWidth="1"/>
    <col min="13807" max="13807" width="11.7109375" style="1" bestFit="1" customWidth="1"/>
    <col min="13808" max="13808" width="14.28515625" style="1" customWidth="1"/>
    <col min="13809" max="13809" width="11.7109375" style="1" bestFit="1" customWidth="1"/>
    <col min="13810" max="13810" width="14.140625" style="1" bestFit="1" customWidth="1"/>
    <col min="13811" max="13811" width="16.7109375" style="1" customWidth="1"/>
    <col min="13812" max="13812" width="16.5703125" style="1" customWidth="1"/>
    <col min="13813" max="13814" width="7.85546875" style="1" bestFit="1" customWidth="1"/>
    <col min="13815" max="13815" width="8" style="1" bestFit="1" customWidth="1"/>
    <col min="13816" max="13817" width="7.85546875" style="1" bestFit="1" customWidth="1"/>
    <col min="13818" max="13818" width="9.7109375" style="1" customWidth="1"/>
    <col min="13819" max="13819" width="12.85546875" style="1" customWidth="1"/>
    <col min="13820" max="14056" width="9.140625" style="1"/>
    <col min="14057" max="14057" width="9" style="1" bestFit="1" customWidth="1"/>
    <col min="14058" max="14058" width="9.85546875" style="1" bestFit="1" customWidth="1"/>
    <col min="14059" max="14059" width="9.140625" style="1" bestFit="1" customWidth="1"/>
    <col min="14060" max="14060" width="16" style="1" bestFit="1" customWidth="1"/>
    <col min="14061" max="14061" width="9" style="1" bestFit="1" customWidth="1"/>
    <col min="14062" max="14062" width="7.85546875" style="1" bestFit="1" customWidth="1"/>
    <col min="14063" max="14063" width="11.7109375" style="1" bestFit="1" customWidth="1"/>
    <col min="14064" max="14064" width="14.28515625" style="1" customWidth="1"/>
    <col min="14065" max="14065" width="11.7109375" style="1" bestFit="1" customWidth="1"/>
    <col min="14066" max="14066" width="14.140625" style="1" bestFit="1" customWidth="1"/>
    <col min="14067" max="14067" width="16.7109375" style="1" customWidth="1"/>
    <col min="14068" max="14068" width="16.5703125" style="1" customWidth="1"/>
    <col min="14069" max="14070" width="7.85546875" style="1" bestFit="1" customWidth="1"/>
    <col min="14071" max="14071" width="8" style="1" bestFit="1" customWidth="1"/>
    <col min="14072" max="14073" width="7.85546875" style="1" bestFit="1" customWidth="1"/>
    <col min="14074" max="14074" width="9.7109375" style="1" customWidth="1"/>
    <col min="14075" max="14075" width="12.85546875" style="1" customWidth="1"/>
    <col min="14076" max="14312" width="9.140625" style="1"/>
    <col min="14313" max="14313" width="9" style="1" bestFit="1" customWidth="1"/>
    <col min="14314" max="14314" width="9.85546875" style="1" bestFit="1" customWidth="1"/>
    <col min="14315" max="14315" width="9.140625" style="1" bestFit="1" customWidth="1"/>
    <col min="14316" max="14316" width="16" style="1" bestFit="1" customWidth="1"/>
    <col min="14317" max="14317" width="9" style="1" bestFit="1" customWidth="1"/>
    <col min="14318" max="14318" width="7.85546875" style="1" bestFit="1" customWidth="1"/>
    <col min="14319" max="14319" width="11.7109375" style="1" bestFit="1" customWidth="1"/>
    <col min="14320" max="14320" width="14.28515625" style="1" customWidth="1"/>
    <col min="14321" max="14321" width="11.7109375" style="1" bestFit="1" customWidth="1"/>
    <col min="14322" max="14322" width="14.140625" style="1" bestFit="1" customWidth="1"/>
    <col min="14323" max="14323" width="16.7109375" style="1" customWidth="1"/>
    <col min="14324" max="14324" width="16.5703125" style="1" customWidth="1"/>
    <col min="14325" max="14326" width="7.85546875" style="1" bestFit="1" customWidth="1"/>
    <col min="14327" max="14327" width="8" style="1" bestFit="1" customWidth="1"/>
    <col min="14328" max="14329" width="7.85546875" style="1" bestFit="1" customWidth="1"/>
    <col min="14330" max="14330" width="9.7109375" style="1" customWidth="1"/>
    <col min="14331" max="14331" width="12.85546875" style="1" customWidth="1"/>
    <col min="14332" max="14568" width="9.140625" style="1"/>
    <col min="14569" max="14569" width="9" style="1" bestFit="1" customWidth="1"/>
    <col min="14570" max="14570" width="9.85546875" style="1" bestFit="1" customWidth="1"/>
    <col min="14571" max="14571" width="9.140625" style="1" bestFit="1" customWidth="1"/>
    <col min="14572" max="14572" width="16" style="1" bestFit="1" customWidth="1"/>
    <col min="14573" max="14573" width="9" style="1" bestFit="1" customWidth="1"/>
    <col min="14574" max="14574" width="7.85546875" style="1" bestFit="1" customWidth="1"/>
    <col min="14575" max="14575" width="11.7109375" style="1" bestFit="1" customWidth="1"/>
    <col min="14576" max="14576" width="14.28515625" style="1" customWidth="1"/>
    <col min="14577" max="14577" width="11.7109375" style="1" bestFit="1" customWidth="1"/>
    <col min="14578" max="14578" width="14.140625" style="1" bestFit="1" customWidth="1"/>
    <col min="14579" max="14579" width="16.7109375" style="1" customWidth="1"/>
    <col min="14580" max="14580" width="16.5703125" style="1" customWidth="1"/>
    <col min="14581" max="14582" width="7.85546875" style="1" bestFit="1" customWidth="1"/>
    <col min="14583" max="14583" width="8" style="1" bestFit="1" customWidth="1"/>
    <col min="14584" max="14585" width="7.85546875" style="1" bestFit="1" customWidth="1"/>
    <col min="14586" max="14586" width="9.7109375" style="1" customWidth="1"/>
    <col min="14587" max="14587" width="12.85546875" style="1" customWidth="1"/>
    <col min="14588" max="14824" width="9.140625" style="1"/>
    <col min="14825" max="14825" width="9" style="1" bestFit="1" customWidth="1"/>
    <col min="14826" max="14826" width="9.85546875" style="1" bestFit="1" customWidth="1"/>
    <col min="14827" max="14827" width="9.140625" style="1" bestFit="1" customWidth="1"/>
    <col min="14828" max="14828" width="16" style="1" bestFit="1" customWidth="1"/>
    <col min="14829" max="14829" width="9" style="1" bestFit="1" customWidth="1"/>
    <col min="14830" max="14830" width="7.85546875" style="1" bestFit="1" customWidth="1"/>
    <col min="14831" max="14831" width="11.7109375" style="1" bestFit="1" customWidth="1"/>
    <col min="14832" max="14832" width="14.28515625" style="1" customWidth="1"/>
    <col min="14833" max="14833" width="11.7109375" style="1" bestFit="1" customWidth="1"/>
    <col min="14834" max="14834" width="14.140625" style="1" bestFit="1" customWidth="1"/>
    <col min="14835" max="14835" width="16.7109375" style="1" customWidth="1"/>
    <col min="14836" max="14836" width="16.5703125" style="1" customWidth="1"/>
    <col min="14837" max="14838" width="7.85546875" style="1" bestFit="1" customWidth="1"/>
    <col min="14839" max="14839" width="8" style="1" bestFit="1" customWidth="1"/>
    <col min="14840" max="14841" width="7.85546875" style="1" bestFit="1" customWidth="1"/>
    <col min="14842" max="14842" width="9.7109375" style="1" customWidth="1"/>
    <col min="14843" max="14843" width="12.85546875" style="1" customWidth="1"/>
    <col min="14844" max="15080" width="9.140625" style="1"/>
    <col min="15081" max="15081" width="9" style="1" bestFit="1" customWidth="1"/>
    <col min="15082" max="15082" width="9.85546875" style="1" bestFit="1" customWidth="1"/>
    <col min="15083" max="15083" width="9.140625" style="1" bestFit="1" customWidth="1"/>
    <col min="15084" max="15084" width="16" style="1" bestFit="1" customWidth="1"/>
    <col min="15085" max="15085" width="9" style="1" bestFit="1" customWidth="1"/>
    <col min="15086" max="15086" width="7.85546875" style="1" bestFit="1" customWidth="1"/>
    <col min="15087" max="15087" width="11.7109375" style="1" bestFit="1" customWidth="1"/>
    <col min="15088" max="15088" width="14.28515625" style="1" customWidth="1"/>
    <col min="15089" max="15089" width="11.7109375" style="1" bestFit="1" customWidth="1"/>
    <col min="15090" max="15090" width="14.140625" style="1" bestFit="1" customWidth="1"/>
    <col min="15091" max="15091" width="16.7109375" style="1" customWidth="1"/>
    <col min="15092" max="15092" width="16.5703125" style="1" customWidth="1"/>
    <col min="15093" max="15094" width="7.85546875" style="1" bestFit="1" customWidth="1"/>
    <col min="15095" max="15095" width="8" style="1" bestFit="1" customWidth="1"/>
    <col min="15096" max="15097" width="7.85546875" style="1" bestFit="1" customWidth="1"/>
    <col min="15098" max="15098" width="9.7109375" style="1" customWidth="1"/>
    <col min="15099" max="15099" width="12.85546875" style="1" customWidth="1"/>
    <col min="15100" max="15336" width="9.140625" style="1"/>
    <col min="15337" max="15337" width="9" style="1" bestFit="1" customWidth="1"/>
    <col min="15338" max="15338" width="9.85546875" style="1" bestFit="1" customWidth="1"/>
    <col min="15339" max="15339" width="9.140625" style="1" bestFit="1" customWidth="1"/>
    <col min="15340" max="15340" width="16" style="1" bestFit="1" customWidth="1"/>
    <col min="15341" max="15341" width="9" style="1" bestFit="1" customWidth="1"/>
    <col min="15342" max="15342" width="7.85546875" style="1" bestFit="1" customWidth="1"/>
    <col min="15343" max="15343" width="11.7109375" style="1" bestFit="1" customWidth="1"/>
    <col min="15344" max="15344" width="14.28515625" style="1" customWidth="1"/>
    <col min="15345" max="15345" width="11.7109375" style="1" bestFit="1" customWidth="1"/>
    <col min="15346" max="15346" width="14.140625" style="1" bestFit="1" customWidth="1"/>
    <col min="15347" max="15347" width="16.7109375" style="1" customWidth="1"/>
    <col min="15348" max="15348" width="16.5703125" style="1" customWidth="1"/>
    <col min="15349" max="15350" width="7.85546875" style="1" bestFit="1" customWidth="1"/>
    <col min="15351" max="15351" width="8" style="1" bestFit="1" customWidth="1"/>
    <col min="15352" max="15353" width="7.85546875" style="1" bestFit="1" customWidth="1"/>
    <col min="15354" max="15354" width="9.7109375" style="1" customWidth="1"/>
    <col min="15355" max="15355" width="12.85546875" style="1" customWidth="1"/>
    <col min="15356" max="15592" width="9.140625" style="1"/>
    <col min="15593" max="15593" width="9" style="1" bestFit="1" customWidth="1"/>
    <col min="15594" max="15594" width="9.85546875" style="1" bestFit="1" customWidth="1"/>
    <col min="15595" max="15595" width="9.140625" style="1" bestFit="1" customWidth="1"/>
    <col min="15596" max="15596" width="16" style="1" bestFit="1" customWidth="1"/>
    <col min="15597" max="15597" width="9" style="1" bestFit="1" customWidth="1"/>
    <col min="15598" max="15598" width="7.85546875" style="1" bestFit="1" customWidth="1"/>
    <col min="15599" max="15599" width="11.7109375" style="1" bestFit="1" customWidth="1"/>
    <col min="15600" max="15600" width="14.28515625" style="1" customWidth="1"/>
    <col min="15601" max="15601" width="11.7109375" style="1" bestFit="1" customWidth="1"/>
    <col min="15602" max="15602" width="14.140625" style="1" bestFit="1" customWidth="1"/>
    <col min="15603" max="15603" width="16.7109375" style="1" customWidth="1"/>
    <col min="15604" max="15604" width="16.5703125" style="1" customWidth="1"/>
    <col min="15605" max="15606" width="7.85546875" style="1" bestFit="1" customWidth="1"/>
    <col min="15607" max="15607" width="8" style="1" bestFit="1" customWidth="1"/>
    <col min="15608" max="15609" width="7.85546875" style="1" bestFit="1" customWidth="1"/>
    <col min="15610" max="15610" width="9.7109375" style="1" customWidth="1"/>
    <col min="15611" max="15611" width="12.85546875" style="1" customWidth="1"/>
    <col min="15612" max="15848" width="9.140625" style="1"/>
    <col min="15849" max="15849" width="9" style="1" bestFit="1" customWidth="1"/>
    <col min="15850" max="15850" width="9.85546875" style="1" bestFit="1" customWidth="1"/>
    <col min="15851" max="15851" width="9.140625" style="1" bestFit="1" customWidth="1"/>
    <col min="15852" max="15852" width="16" style="1" bestFit="1" customWidth="1"/>
    <col min="15853" max="15853" width="9" style="1" bestFit="1" customWidth="1"/>
    <col min="15854" max="15854" width="7.85546875" style="1" bestFit="1" customWidth="1"/>
    <col min="15855" max="15855" width="11.7109375" style="1" bestFit="1" customWidth="1"/>
    <col min="15856" max="15856" width="14.28515625" style="1" customWidth="1"/>
    <col min="15857" max="15857" width="11.7109375" style="1" bestFit="1" customWidth="1"/>
    <col min="15858" max="15858" width="14.140625" style="1" bestFit="1" customWidth="1"/>
    <col min="15859" max="15859" width="16.7109375" style="1" customWidth="1"/>
    <col min="15860" max="15860" width="16.5703125" style="1" customWidth="1"/>
    <col min="15861" max="15862" width="7.85546875" style="1" bestFit="1" customWidth="1"/>
    <col min="15863" max="15863" width="8" style="1" bestFit="1" customWidth="1"/>
    <col min="15864" max="15865" width="7.85546875" style="1" bestFit="1" customWidth="1"/>
    <col min="15866" max="15866" width="9.7109375" style="1" customWidth="1"/>
    <col min="15867" max="15867" width="12.85546875" style="1" customWidth="1"/>
    <col min="15868" max="16104" width="9.140625" style="1"/>
    <col min="16105" max="16105" width="9" style="1" bestFit="1" customWidth="1"/>
    <col min="16106" max="16106" width="9.85546875" style="1" bestFit="1" customWidth="1"/>
    <col min="16107" max="16107" width="9.140625" style="1" bestFit="1" customWidth="1"/>
    <col min="16108" max="16108" width="16" style="1" bestFit="1" customWidth="1"/>
    <col min="16109" max="16109" width="9" style="1" bestFit="1" customWidth="1"/>
    <col min="16110" max="16110" width="7.85546875" style="1" bestFit="1" customWidth="1"/>
    <col min="16111" max="16111" width="11.7109375" style="1" bestFit="1" customWidth="1"/>
    <col min="16112" max="16112" width="14.28515625" style="1" customWidth="1"/>
    <col min="16113" max="16113" width="11.7109375" style="1" bestFit="1" customWidth="1"/>
    <col min="16114" max="16114" width="14.140625" style="1" bestFit="1" customWidth="1"/>
    <col min="16115" max="16115" width="16.7109375" style="1" customWidth="1"/>
    <col min="16116" max="16116" width="16.5703125" style="1" customWidth="1"/>
    <col min="16117" max="16118" width="7.85546875" style="1" bestFit="1" customWidth="1"/>
    <col min="16119" max="16119" width="8" style="1" bestFit="1" customWidth="1"/>
    <col min="16120" max="16121" width="7.85546875" style="1" bestFit="1" customWidth="1"/>
    <col min="16122" max="16122" width="9.7109375" style="1" customWidth="1"/>
    <col min="16123" max="16123" width="12.85546875" style="1" customWidth="1"/>
    <col min="16124" max="16384" width="9.140625" style="1"/>
  </cols>
  <sheetData>
    <row r="1" spans="1:25" s="9" customFormat="1" ht="24.75" customHeight="1">
      <c r="A1" s="437" t="s">
        <v>2</v>
      </c>
      <c r="B1" s="439" t="s">
        <v>3</v>
      </c>
      <c r="C1" s="441" t="s">
        <v>0</v>
      </c>
      <c r="D1" s="443" t="s">
        <v>100</v>
      </c>
      <c r="E1" s="432" t="s">
        <v>103</v>
      </c>
      <c r="F1" s="433"/>
      <c r="G1" s="433"/>
      <c r="H1" s="433"/>
      <c r="I1" s="433"/>
      <c r="J1" s="433"/>
      <c r="K1" s="434"/>
      <c r="L1" s="431" t="s">
        <v>273</v>
      </c>
      <c r="M1" s="431"/>
      <c r="N1" s="430" t="s">
        <v>101</v>
      </c>
      <c r="O1" s="430"/>
      <c r="P1" s="424" t="s">
        <v>38</v>
      </c>
      <c r="Q1" s="425"/>
      <c r="R1" s="425"/>
      <c r="S1" s="425"/>
      <c r="T1" s="425"/>
      <c r="U1" s="425"/>
      <c r="V1" s="425"/>
      <c r="W1" s="425"/>
      <c r="X1" s="425"/>
      <c r="Y1" s="426"/>
    </row>
    <row r="2" spans="1:25" ht="13.5" thickBot="1">
      <c r="A2" s="438"/>
      <c r="B2" s="440"/>
      <c r="C2" s="442"/>
      <c r="D2" s="444"/>
      <c r="E2" s="184" t="s">
        <v>225</v>
      </c>
      <c r="F2" s="185" t="s">
        <v>4</v>
      </c>
      <c r="G2" s="184" t="s">
        <v>226</v>
      </c>
      <c r="H2" s="184" t="s">
        <v>87</v>
      </c>
      <c r="I2" s="184" t="s">
        <v>227</v>
      </c>
      <c r="J2" s="184" t="s">
        <v>228</v>
      </c>
      <c r="K2" s="28" t="s">
        <v>159</v>
      </c>
      <c r="L2" s="115" t="s">
        <v>30</v>
      </c>
      <c r="M2" s="189" t="s">
        <v>109</v>
      </c>
      <c r="N2" s="115" t="s">
        <v>30</v>
      </c>
      <c r="O2" s="186" t="s">
        <v>139</v>
      </c>
      <c r="P2" s="427"/>
      <c r="Q2" s="428"/>
      <c r="R2" s="428"/>
      <c r="S2" s="428"/>
      <c r="T2" s="428"/>
      <c r="U2" s="428"/>
      <c r="V2" s="428"/>
      <c r="W2" s="428"/>
      <c r="X2" s="428"/>
      <c r="Y2" s="429"/>
    </row>
    <row r="3" spans="1:25" s="7" customFormat="1">
      <c r="A3" s="360" t="s">
        <v>405</v>
      </c>
      <c r="B3" s="359">
        <v>36101</v>
      </c>
      <c r="C3" s="410" t="s">
        <v>363</v>
      </c>
      <c r="D3" s="411">
        <v>370000</v>
      </c>
      <c r="E3" s="349">
        <f>δικαιώματα!M3</f>
        <v>9220</v>
      </c>
      <c r="F3" s="350">
        <f>φύλλα2α!J3</f>
        <v>2670</v>
      </c>
      <c r="G3" s="350">
        <f>πολλΣυμβ!T3</f>
        <v>0</v>
      </c>
      <c r="H3" s="351">
        <f>αντίγραφα!M3</f>
        <v>0</v>
      </c>
      <c r="I3" s="351">
        <f>μεταγραφή!I3</f>
        <v>4000</v>
      </c>
      <c r="J3" s="351">
        <f>προςΔΟΥ!H3</f>
        <v>9500</v>
      </c>
      <c r="K3" s="351"/>
      <c r="L3" s="349">
        <f t="shared" ref="L3:L34" si="0">E3+F3+G3+H3+I3+J3+K3</f>
        <v>25390</v>
      </c>
      <c r="M3" s="349"/>
      <c r="N3" s="352">
        <f>M3-βιβλΕσ!L3-αντίγραφα!P3</f>
        <v>-2678</v>
      </c>
      <c r="O3" s="352">
        <f>L3-N3</f>
        <v>28068</v>
      </c>
      <c r="P3" s="353">
        <f>ταχδικΚΛΠ!J2</f>
        <v>7977</v>
      </c>
      <c r="Q3" s="354" t="s">
        <v>247</v>
      </c>
      <c r="R3" s="354" t="s">
        <v>248</v>
      </c>
      <c r="S3" s="355"/>
      <c r="T3" s="356"/>
      <c r="U3" s="357"/>
      <c r="V3" s="358" t="s">
        <v>338</v>
      </c>
      <c r="W3" s="358" t="s">
        <v>339</v>
      </c>
      <c r="X3" s="357"/>
      <c r="Y3" s="357"/>
    </row>
    <row r="4" spans="1:25" s="7" customFormat="1">
      <c r="A4" s="360" t="s">
        <v>405</v>
      </c>
      <c r="B4" s="359">
        <v>36101</v>
      </c>
      <c r="C4" s="277" t="s">
        <v>364</v>
      </c>
      <c r="D4" s="278"/>
      <c r="E4" s="19">
        <f>δικαιώματα!M4</f>
        <v>5446</v>
      </c>
      <c r="F4" s="279">
        <f>φύλλα2α!J4</f>
        <v>-890</v>
      </c>
      <c r="G4" s="279">
        <f>πολλΣυμβ!T4</f>
        <v>0</v>
      </c>
      <c r="H4" s="23">
        <f>αντίγραφα!M4</f>
        <v>0</v>
      </c>
      <c r="I4" s="23">
        <f>μεταγραφή!I4</f>
        <v>4000</v>
      </c>
      <c r="J4" s="23">
        <f>προςΔΟΥ!H4</f>
        <v>9500</v>
      </c>
      <c r="K4" s="351">
        <v>5000</v>
      </c>
      <c r="L4" s="349">
        <f t="shared" si="0"/>
        <v>23056</v>
      </c>
      <c r="M4" s="349"/>
      <c r="N4" s="352">
        <f>M4-βιβλΕσ!L4-αντίγραφα!P4</f>
        <v>-604</v>
      </c>
      <c r="O4" s="352">
        <f t="shared" ref="O4:O48" si="1">L4-N4</f>
        <v>23660</v>
      </c>
      <c r="P4" s="353">
        <f>ταχδικΚΛΠ!J3</f>
        <v>566</v>
      </c>
      <c r="Q4" s="354" t="s">
        <v>247</v>
      </c>
      <c r="R4" s="354" t="s">
        <v>248</v>
      </c>
      <c r="S4" s="363"/>
      <c r="T4" s="358"/>
      <c r="U4" s="358"/>
      <c r="V4" s="358" t="s">
        <v>338</v>
      </c>
      <c r="W4" s="358" t="s">
        <v>339</v>
      </c>
      <c r="X4" s="358"/>
      <c r="Y4" s="358"/>
    </row>
    <row r="5" spans="1:25" s="7" customFormat="1">
      <c r="A5" s="360" t="s">
        <v>405</v>
      </c>
      <c r="B5" s="359">
        <v>36101</v>
      </c>
      <c r="C5" s="277" t="s">
        <v>364</v>
      </c>
      <c r="D5" s="278"/>
      <c r="E5" s="19">
        <f>δικαιώματα!M5</f>
        <v>5446</v>
      </c>
      <c r="F5" s="279">
        <f>φύλλα2α!J5</f>
        <v>-890</v>
      </c>
      <c r="G5" s="279">
        <f>πολλΣυμβ!T5</f>
        <v>0</v>
      </c>
      <c r="H5" s="23">
        <f>αντίγραφα!M5</f>
        <v>0</v>
      </c>
      <c r="I5" s="351">
        <f>μεταγραφή!I5</f>
        <v>4000</v>
      </c>
      <c r="J5" s="351">
        <f>προςΔΟΥ!H5</f>
        <v>9500</v>
      </c>
      <c r="K5" s="351">
        <v>5000</v>
      </c>
      <c r="L5" s="349">
        <f t="shared" si="0"/>
        <v>23056</v>
      </c>
      <c r="M5" s="349"/>
      <c r="N5" s="352">
        <f>M5-βιβλΕσ!L5-αντίγραφα!P5</f>
        <v>-604</v>
      </c>
      <c r="O5" s="352">
        <f t="shared" si="1"/>
        <v>23660</v>
      </c>
      <c r="P5" s="353">
        <f>ταχδικΚΛΠ!J4</f>
        <v>622</v>
      </c>
      <c r="Q5" s="354" t="s">
        <v>247</v>
      </c>
      <c r="R5" s="354" t="s">
        <v>248</v>
      </c>
      <c r="S5" s="363"/>
      <c r="T5" s="358"/>
      <c r="U5" s="358"/>
      <c r="V5" s="358" t="s">
        <v>338</v>
      </c>
      <c r="W5" s="358" t="s">
        <v>339</v>
      </c>
      <c r="X5" s="358"/>
      <c r="Y5" s="358"/>
    </row>
    <row r="6" spans="1:25" s="7" customFormat="1">
      <c r="A6" s="360" t="s">
        <v>405</v>
      </c>
      <c r="B6" s="359">
        <v>36102</v>
      </c>
      <c r="C6" s="277" t="s">
        <v>365</v>
      </c>
      <c r="D6" s="278">
        <v>2400000</v>
      </c>
      <c r="E6" s="19">
        <f>δικαιώματα!M6</f>
        <v>29926</v>
      </c>
      <c r="F6" s="279">
        <f>φύλλα2α!J6</f>
        <v>-890</v>
      </c>
      <c r="G6" s="350">
        <f>πολλΣυμβ!T6</f>
        <v>0</v>
      </c>
      <c r="H6" s="351">
        <f>αντίγραφα!M6</f>
        <v>0</v>
      </c>
      <c r="I6" s="351">
        <f>μεταγραφή!I6</f>
        <v>4000</v>
      </c>
      <c r="J6" s="351">
        <f>προςΔΟΥ!H6</f>
        <v>9500</v>
      </c>
      <c r="K6" s="351">
        <v>5000</v>
      </c>
      <c r="L6" s="349">
        <f t="shared" si="0"/>
        <v>47536</v>
      </c>
      <c r="M6" s="349"/>
      <c r="N6" s="352">
        <f>M6-βιβλΕσ!L6-αντίγραφα!P6</f>
        <v>-4924</v>
      </c>
      <c r="O6" s="352">
        <f t="shared" si="1"/>
        <v>52460</v>
      </c>
      <c r="P6" s="353">
        <f>ταχδικΚΛΠ!J5</f>
        <v>25264</v>
      </c>
      <c r="Q6" s="354" t="s">
        <v>247</v>
      </c>
      <c r="R6" s="354" t="s">
        <v>248</v>
      </c>
      <c r="S6" s="363"/>
      <c r="T6" s="358"/>
      <c r="U6" s="358"/>
      <c r="V6" s="358" t="s">
        <v>338</v>
      </c>
      <c r="W6" s="358" t="s">
        <v>339</v>
      </c>
      <c r="X6" s="358"/>
      <c r="Y6" s="358"/>
    </row>
    <row r="7" spans="1:25" s="7" customFormat="1">
      <c r="A7" s="360" t="s">
        <v>405</v>
      </c>
      <c r="B7" s="359">
        <v>36102</v>
      </c>
      <c r="C7" s="277" t="s">
        <v>365</v>
      </c>
      <c r="D7" s="278">
        <v>400000</v>
      </c>
      <c r="E7" s="349">
        <f>δικαιώματα!M7</f>
        <v>9526</v>
      </c>
      <c r="F7" s="350">
        <f>φύλλα2α!J7</f>
        <v>-890</v>
      </c>
      <c r="G7" s="350">
        <f>πολλΣυμβ!T7</f>
        <v>0</v>
      </c>
      <c r="H7" s="351">
        <f>αντίγραφα!M7</f>
        <v>0</v>
      </c>
      <c r="I7" s="351">
        <f>μεταγραφή!I7</f>
        <v>4000</v>
      </c>
      <c r="J7" s="351">
        <f>προςΔΟΥ!H7</f>
        <v>9500</v>
      </c>
      <c r="K7" s="351">
        <v>5000</v>
      </c>
      <c r="L7" s="349">
        <f t="shared" si="0"/>
        <v>27136</v>
      </c>
      <c r="M7" s="349"/>
      <c r="N7" s="352">
        <f>M7-βιβλΕσ!L7-αντίγραφα!P7</f>
        <v>-1324</v>
      </c>
      <c r="O7" s="352">
        <f t="shared" si="1"/>
        <v>28460</v>
      </c>
      <c r="P7" s="353">
        <f>ταχδικΚΛΠ!J6</f>
        <v>7705</v>
      </c>
      <c r="Q7" s="354" t="s">
        <v>247</v>
      </c>
      <c r="R7" s="354" t="s">
        <v>248</v>
      </c>
      <c r="S7" s="363"/>
      <c r="T7" s="358"/>
      <c r="U7" s="358"/>
      <c r="V7" s="358" t="s">
        <v>338</v>
      </c>
      <c r="W7" s="358" t="s">
        <v>339</v>
      </c>
      <c r="X7" s="358"/>
      <c r="Y7" s="358"/>
    </row>
    <row r="8" spans="1:25" s="7" customFormat="1">
      <c r="A8" s="360" t="s">
        <v>405</v>
      </c>
      <c r="B8" s="359">
        <v>36102</v>
      </c>
      <c r="C8" s="277" t="s">
        <v>366</v>
      </c>
      <c r="D8" s="278"/>
      <c r="E8" s="19">
        <f>δικαιώματα!M8</f>
        <v>5446</v>
      </c>
      <c r="F8" s="279">
        <f>φύλλα2α!J8</f>
        <v>-890</v>
      </c>
      <c r="G8" s="279">
        <f>πολλΣυμβ!T8</f>
        <v>0</v>
      </c>
      <c r="H8" s="23">
        <f>αντίγραφα!M8</f>
        <v>0</v>
      </c>
      <c r="I8" s="23">
        <f>μεταγραφή!I8</f>
        <v>4000</v>
      </c>
      <c r="J8" s="23">
        <f>προςΔΟΥ!H8</f>
        <v>9500</v>
      </c>
      <c r="K8" s="23">
        <v>5000</v>
      </c>
      <c r="L8" s="19">
        <f t="shared" si="0"/>
        <v>23056</v>
      </c>
      <c r="M8" s="349"/>
      <c r="N8" s="352">
        <f>M8-βιβλΕσ!L8-αντίγραφα!P8</f>
        <v>-604</v>
      </c>
      <c r="O8" s="352">
        <f t="shared" si="1"/>
        <v>23660</v>
      </c>
      <c r="P8" s="353">
        <f>ταχδικΚΛΠ!J7</f>
        <v>386</v>
      </c>
      <c r="Q8" s="354" t="s">
        <v>247</v>
      </c>
      <c r="R8" s="354" t="s">
        <v>248</v>
      </c>
      <c r="S8" s="363"/>
      <c r="T8" s="358"/>
      <c r="U8" s="358"/>
      <c r="V8" s="358" t="s">
        <v>338</v>
      </c>
      <c r="W8" s="358" t="s">
        <v>339</v>
      </c>
      <c r="X8" s="358"/>
      <c r="Y8" s="358"/>
    </row>
    <row r="9" spans="1:25" s="7" customFormat="1">
      <c r="A9" s="360" t="s">
        <v>405</v>
      </c>
      <c r="B9" s="359">
        <v>36102</v>
      </c>
      <c r="C9" s="277" t="s">
        <v>366</v>
      </c>
      <c r="D9" s="278"/>
      <c r="E9" s="19">
        <f>δικαιώματα!M9</f>
        <v>5446</v>
      </c>
      <c r="F9" s="279">
        <f>φύλλα2α!J9</f>
        <v>-890</v>
      </c>
      <c r="G9" s="279">
        <f>πολλΣυμβ!T9</f>
        <v>0</v>
      </c>
      <c r="H9" s="23">
        <f>αντίγραφα!M9</f>
        <v>0</v>
      </c>
      <c r="I9" s="23">
        <f>μεταγραφή!I9</f>
        <v>4000</v>
      </c>
      <c r="J9" s="23">
        <f>προςΔΟΥ!H9</f>
        <v>9500</v>
      </c>
      <c r="K9" s="351">
        <v>5000</v>
      </c>
      <c r="L9" s="349">
        <f t="shared" si="0"/>
        <v>23056</v>
      </c>
      <c r="M9" s="349"/>
      <c r="N9" s="352">
        <f>M9-βιβλΕσ!L9-αντίγραφα!P9</f>
        <v>-604</v>
      </c>
      <c r="O9" s="352">
        <f t="shared" si="1"/>
        <v>23660</v>
      </c>
      <c r="P9" s="353">
        <f>ταχδικΚΛΠ!J8</f>
        <v>482</v>
      </c>
      <c r="Q9" s="354" t="s">
        <v>247</v>
      </c>
      <c r="R9" s="354" t="s">
        <v>248</v>
      </c>
      <c r="S9" s="363"/>
      <c r="T9" s="358"/>
      <c r="U9" s="358"/>
      <c r="V9" s="358" t="s">
        <v>338</v>
      </c>
      <c r="W9" s="358" t="s">
        <v>339</v>
      </c>
      <c r="X9" s="358"/>
      <c r="Y9" s="358"/>
    </row>
    <row r="10" spans="1:25" s="7" customFormat="1">
      <c r="A10" s="360" t="s">
        <v>405</v>
      </c>
      <c r="B10" s="359">
        <v>36102</v>
      </c>
      <c r="C10" s="277" t="s">
        <v>366</v>
      </c>
      <c r="D10" s="278"/>
      <c r="E10" s="19">
        <f>δικαιώματα!M10</f>
        <v>5446</v>
      </c>
      <c r="F10" s="279">
        <f>φύλλα2α!J10</f>
        <v>-890</v>
      </c>
      <c r="G10" s="279">
        <f>πολλΣυμβ!T10</f>
        <v>0</v>
      </c>
      <c r="H10" s="23">
        <f>αντίγραφα!M10</f>
        <v>0</v>
      </c>
      <c r="I10" s="351">
        <f>μεταγραφή!I10</f>
        <v>4000</v>
      </c>
      <c r="J10" s="351">
        <f>προςΔΟΥ!H10</f>
        <v>9500</v>
      </c>
      <c r="K10" s="351">
        <v>5000</v>
      </c>
      <c r="L10" s="349">
        <f t="shared" si="0"/>
        <v>23056</v>
      </c>
      <c r="M10" s="349"/>
      <c r="N10" s="352">
        <f>M10-βιβλΕσ!L10-αντίγραφα!P10</f>
        <v>-604</v>
      </c>
      <c r="O10" s="352">
        <f t="shared" si="1"/>
        <v>23660</v>
      </c>
      <c r="P10" s="353">
        <f>ταχδικΚΛΠ!J9</f>
        <v>482</v>
      </c>
      <c r="Q10" s="354" t="s">
        <v>247</v>
      </c>
      <c r="R10" s="354" t="s">
        <v>248</v>
      </c>
      <c r="S10" s="363"/>
      <c r="T10" s="358"/>
      <c r="U10" s="358"/>
      <c r="V10" s="358" t="s">
        <v>338</v>
      </c>
      <c r="W10" s="358" t="s">
        <v>339</v>
      </c>
      <c r="X10" s="358"/>
      <c r="Y10" s="358"/>
    </row>
    <row r="11" spans="1:25" s="7" customFormat="1">
      <c r="A11" s="360" t="s">
        <v>405</v>
      </c>
      <c r="B11" s="367">
        <v>36103</v>
      </c>
      <c r="C11" s="277" t="s">
        <v>367</v>
      </c>
      <c r="D11" s="278"/>
      <c r="E11" s="19">
        <f>δικαιώματα!M11</f>
        <v>5446</v>
      </c>
      <c r="F11" s="279">
        <f>φύλλα2α!J11</f>
        <v>-890</v>
      </c>
      <c r="G11" s="350">
        <f>πολλΣυμβ!T11</f>
        <v>0</v>
      </c>
      <c r="H11" s="351">
        <f>αντίγραφα!M11</f>
        <v>0</v>
      </c>
      <c r="I11" s="351">
        <f>μεταγραφή!I11</f>
        <v>4000</v>
      </c>
      <c r="J11" s="351">
        <f>προςΔΟΥ!H11</f>
        <v>9500</v>
      </c>
      <c r="K11" s="351">
        <v>5000</v>
      </c>
      <c r="L11" s="349">
        <f t="shared" si="0"/>
        <v>23056</v>
      </c>
      <c r="M11" s="349"/>
      <c r="N11" s="352">
        <f>M11-βιβλΕσ!L11-αντίγραφα!P11</f>
        <v>-604</v>
      </c>
      <c r="O11" s="352">
        <f t="shared" si="1"/>
        <v>23660</v>
      </c>
      <c r="P11" s="353">
        <f>ταχδικΚΛΠ!J10</f>
        <v>0</v>
      </c>
      <c r="Q11" s="354" t="s">
        <v>247</v>
      </c>
      <c r="R11" s="354" t="s">
        <v>248</v>
      </c>
      <c r="S11" s="363"/>
      <c r="T11" s="358"/>
      <c r="U11" s="358"/>
      <c r="V11" s="358" t="s">
        <v>338</v>
      </c>
      <c r="W11" s="358" t="s">
        <v>339</v>
      </c>
      <c r="X11" s="358"/>
      <c r="Y11" s="358"/>
    </row>
    <row r="12" spans="1:25" s="7" customFormat="1">
      <c r="A12" s="360" t="s">
        <v>405</v>
      </c>
      <c r="B12" s="367">
        <v>36103</v>
      </c>
      <c r="C12" s="277" t="s">
        <v>368</v>
      </c>
      <c r="D12" s="278">
        <v>1250000</v>
      </c>
      <c r="E12" s="349">
        <f>δικαιώματα!M12</f>
        <v>18196</v>
      </c>
      <c r="F12" s="350">
        <f>φύλλα2α!J12</f>
        <v>3560</v>
      </c>
      <c r="G12" s="350">
        <f>πολλΣυμβ!T12</f>
        <v>0</v>
      </c>
      <c r="H12" s="351">
        <f>αντίγραφα!M12</f>
        <v>9790</v>
      </c>
      <c r="I12" s="351">
        <f>μεταγραφή!I12</f>
        <v>4000</v>
      </c>
      <c r="J12" s="351">
        <f>προςΔΟΥ!H12</f>
        <v>9500</v>
      </c>
      <c r="K12" s="351">
        <v>5000</v>
      </c>
      <c r="L12" s="349">
        <f t="shared" si="0"/>
        <v>50046</v>
      </c>
      <c r="M12" s="349"/>
      <c r="N12" s="352">
        <f>M12-βιβλΕσ!L12-αντίγραφα!P12</f>
        <v>-5582</v>
      </c>
      <c r="O12" s="352">
        <f t="shared" si="1"/>
        <v>55628</v>
      </c>
      <c r="P12" s="353">
        <f>ταχδικΚΛΠ!J11</f>
        <v>11158</v>
      </c>
      <c r="Q12" s="354" t="s">
        <v>247</v>
      </c>
      <c r="R12" s="354" t="s">
        <v>248</v>
      </c>
      <c r="S12" s="363"/>
      <c r="T12" s="358"/>
      <c r="U12" s="358"/>
      <c r="V12" s="358" t="s">
        <v>338</v>
      </c>
      <c r="W12" s="358" t="s">
        <v>339</v>
      </c>
      <c r="X12" s="358"/>
      <c r="Y12" s="358"/>
    </row>
    <row r="13" spans="1:25" s="7" customFormat="1">
      <c r="A13" s="360" t="s">
        <v>405</v>
      </c>
      <c r="B13" s="359">
        <v>36103</v>
      </c>
      <c r="C13" s="277" t="s">
        <v>368</v>
      </c>
      <c r="D13" s="278">
        <v>630000</v>
      </c>
      <c r="E13" s="19">
        <f>δικαιώματα!M13</f>
        <v>11872</v>
      </c>
      <c r="F13" s="279">
        <f>φύλλα2α!J13</f>
        <v>-890</v>
      </c>
      <c r="G13" s="279">
        <f>πολλΣυμβ!T13</f>
        <v>0</v>
      </c>
      <c r="H13" s="23">
        <f>αντίγραφα!M13</f>
        <v>0</v>
      </c>
      <c r="I13" s="23">
        <f>μεταγραφή!I13</f>
        <v>4000</v>
      </c>
      <c r="J13" s="23">
        <f>προςΔΟΥ!H13</f>
        <v>9500</v>
      </c>
      <c r="K13" s="23">
        <v>5000</v>
      </c>
      <c r="L13" s="19">
        <f t="shared" si="0"/>
        <v>29482</v>
      </c>
      <c r="M13" s="349"/>
      <c r="N13" s="352">
        <f>M13-βιβλΕσ!L13-αντίγραφα!P13</f>
        <v>-1738</v>
      </c>
      <c r="O13" s="352">
        <f t="shared" si="1"/>
        <v>31220</v>
      </c>
      <c r="P13" s="353">
        <f>ταχδικΚΛΠ!J12</f>
        <v>5848</v>
      </c>
      <c r="Q13" s="354" t="s">
        <v>247</v>
      </c>
      <c r="R13" s="354" t="s">
        <v>248</v>
      </c>
      <c r="S13" s="363"/>
      <c r="T13" s="358"/>
      <c r="U13" s="358"/>
      <c r="V13" s="358" t="s">
        <v>338</v>
      </c>
      <c r="W13" s="358" t="s">
        <v>339</v>
      </c>
      <c r="X13" s="358"/>
      <c r="Y13" s="358"/>
    </row>
    <row r="14" spans="1:25" s="7" customFormat="1" ht="11.25" customHeight="1">
      <c r="A14" s="712" t="s">
        <v>404</v>
      </c>
      <c r="B14" s="445">
        <v>36103</v>
      </c>
      <c r="C14" s="277" t="s">
        <v>369</v>
      </c>
      <c r="D14" s="278">
        <v>6000000</v>
      </c>
      <c r="E14" s="19">
        <f>δικαιώματα!M14</f>
        <v>66646</v>
      </c>
      <c r="F14" s="279">
        <f>φύλλα2α!J14</f>
        <v>-890</v>
      </c>
      <c r="G14" s="279">
        <f>πολλΣυμβ!T14</f>
        <v>0</v>
      </c>
      <c r="H14" s="23">
        <f>αντίγραφα!M14</f>
        <v>0</v>
      </c>
      <c r="I14" s="23">
        <f>μεταγραφή!I14</f>
        <v>4000</v>
      </c>
      <c r="J14" s="23">
        <f>προςΔΟΥ!H14</f>
        <v>9500</v>
      </c>
      <c r="K14" s="351">
        <v>5000</v>
      </c>
      <c r="L14" s="349">
        <f t="shared" si="0"/>
        <v>84256</v>
      </c>
      <c r="M14" s="349"/>
      <c r="N14" s="352">
        <f>M14-βιβλΕσ!L14-αντίγραφα!P14</f>
        <v>-11404</v>
      </c>
      <c r="O14" s="352">
        <f t="shared" si="1"/>
        <v>95660</v>
      </c>
      <c r="P14" s="353">
        <f>ταχδικΚΛΠ!J13</f>
        <v>6765</v>
      </c>
      <c r="Q14" s="354" t="s">
        <v>247</v>
      </c>
      <c r="R14" s="354" t="s">
        <v>248</v>
      </c>
      <c r="S14" s="363"/>
      <c r="T14" s="358"/>
      <c r="U14" s="358"/>
      <c r="V14" s="358" t="s">
        <v>338</v>
      </c>
      <c r="W14" s="358" t="s">
        <v>339</v>
      </c>
      <c r="X14" s="358"/>
      <c r="Y14" s="358"/>
    </row>
    <row r="15" spans="1:25" s="7" customFormat="1" ht="11.25" customHeight="1">
      <c r="A15" s="714"/>
      <c r="B15" s="446"/>
      <c r="C15" s="277" t="s">
        <v>370</v>
      </c>
      <c r="D15" s="278"/>
      <c r="E15" s="19">
        <f>δικαιώματα!M15</f>
        <v>5446</v>
      </c>
      <c r="F15" s="279">
        <f>φύλλα2α!J15</f>
        <v>-890</v>
      </c>
      <c r="G15" s="279">
        <f>πολλΣυμβ!T15</f>
        <v>0</v>
      </c>
      <c r="H15" s="23">
        <f>αντίγραφα!M15</f>
        <v>0</v>
      </c>
      <c r="I15" s="23">
        <f>μεταγραφή!I15</f>
        <v>4000</v>
      </c>
      <c r="J15" s="23">
        <f>προςΔΟΥ!H15</f>
        <v>9500</v>
      </c>
      <c r="K15" s="351">
        <v>5000</v>
      </c>
      <c r="L15" s="349">
        <f t="shared" si="0"/>
        <v>23056</v>
      </c>
      <c r="M15" s="349"/>
      <c r="N15" s="352">
        <f>M15-βιβλΕσ!L15-αντίγραφα!P15</f>
        <v>-604</v>
      </c>
      <c r="O15" s="352">
        <f t="shared" si="1"/>
        <v>23660</v>
      </c>
      <c r="P15" s="353">
        <f>ταχδικΚΛΠ!J14</f>
        <v>0</v>
      </c>
      <c r="Q15" s="354" t="s">
        <v>247</v>
      </c>
      <c r="R15" s="354" t="s">
        <v>248</v>
      </c>
      <c r="S15" s="363"/>
      <c r="T15" s="358"/>
      <c r="U15" s="358"/>
      <c r="V15" s="358" t="s">
        <v>338</v>
      </c>
      <c r="W15" s="358" t="s">
        <v>339</v>
      </c>
      <c r="X15" s="358"/>
      <c r="Y15" s="358"/>
    </row>
    <row r="16" spans="1:25" s="7" customFormat="1" ht="11.25" customHeight="1">
      <c r="A16" s="713"/>
      <c r="B16" s="447"/>
      <c r="C16" s="277" t="s">
        <v>371</v>
      </c>
      <c r="D16" s="278"/>
      <c r="E16" s="19">
        <f>δικαιώματα!M16</f>
        <v>5446</v>
      </c>
      <c r="F16" s="279">
        <f>φύλλα2α!J16</f>
        <v>-890</v>
      </c>
      <c r="G16" s="279">
        <f>πολλΣυμβ!T16</f>
        <v>0</v>
      </c>
      <c r="H16" s="23">
        <f>αντίγραφα!M16</f>
        <v>0</v>
      </c>
      <c r="I16" s="23">
        <f>μεταγραφή!I16</f>
        <v>4000</v>
      </c>
      <c r="J16" s="23">
        <f>προςΔΟΥ!H16</f>
        <v>9500</v>
      </c>
      <c r="K16" s="351">
        <v>5000</v>
      </c>
      <c r="L16" s="349">
        <f t="shared" si="0"/>
        <v>23056</v>
      </c>
      <c r="M16" s="349"/>
      <c r="N16" s="352">
        <f>M16-βιβλΕσ!L16-αντίγραφα!P16</f>
        <v>-604</v>
      </c>
      <c r="O16" s="352">
        <f t="shared" si="1"/>
        <v>23660</v>
      </c>
      <c r="P16" s="353">
        <f>ταχδικΚΛΠ!J15</f>
        <v>0</v>
      </c>
      <c r="Q16" s="354" t="s">
        <v>247</v>
      </c>
      <c r="R16" s="354" t="s">
        <v>248</v>
      </c>
      <c r="S16" s="363"/>
      <c r="T16" s="358"/>
      <c r="U16" s="358"/>
      <c r="V16" s="358" t="s">
        <v>338</v>
      </c>
      <c r="W16" s="358" t="s">
        <v>339</v>
      </c>
      <c r="X16" s="358"/>
      <c r="Y16" s="358"/>
    </row>
    <row r="17" spans="1:25" s="7" customFormat="1">
      <c r="A17" s="360" t="s">
        <v>405</v>
      </c>
      <c r="B17" s="359">
        <v>36104</v>
      </c>
      <c r="C17" s="277" t="s">
        <v>363</v>
      </c>
      <c r="D17" s="278">
        <v>1300000</v>
      </c>
      <c r="E17" s="19">
        <f>δικαιώματα!M17</f>
        <v>18706</v>
      </c>
      <c r="F17" s="279">
        <f>φύλλα2α!J17</f>
        <v>-890</v>
      </c>
      <c r="G17" s="279">
        <f>πολλΣυμβ!T17</f>
        <v>0</v>
      </c>
      <c r="H17" s="23">
        <f>αντίγραφα!M17</f>
        <v>0</v>
      </c>
      <c r="I17" s="351">
        <f>μεταγραφή!I17</f>
        <v>4000</v>
      </c>
      <c r="J17" s="351">
        <f>προςΔΟΥ!H17</f>
        <v>9500</v>
      </c>
      <c r="K17" s="351">
        <v>5000</v>
      </c>
      <c r="L17" s="349">
        <f t="shared" si="0"/>
        <v>36316</v>
      </c>
      <c r="M17" s="349"/>
      <c r="N17" s="352">
        <f>M17-βιβλΕσ!L17-αντίγραφα!P17</f>
        <v>-2943.9999999999995</v>
      </c>
      <c r="O17" s="352">
        <f t="shared" si="1"/>
        <v>39260</v>
      </c>
      <c r="P17" s="353">
        <f>ταχδικΚΛΠ!J16</f>
        <v>16652</v>
      </c>
      <c r="Q17" s="354" t="s">
        <v>247</v>
      </c>
      <c r="R17" s="354" t="s">
        <v>248</v>
      </c>
      <c r="S17" s="363"/>
      <c r="T17" s="358"/>
      <c r="U17" s="358"/>
      <c r="V17" s="358" t="s">
        <v>338</v>
      </c>
      <c r="W17" s="358" t="s">
        <v>339</v>
      </c>
      <c r="X17" s="358"/>
      <c r="Y17" s="358"/>
    </row>
    <row r="18" spans="1:25" s="7" customFormat="1" ht="11.25" customHeight="1">
      <c r="A18" s="712" t="s">
        <v>406</v>
      </c>
      <c r="B18" s="445">
        <v>36104</v>
      </c>
      <c r="C18" s="277" t="s">
        <v>372</v>
      </c>
      <c r="D18" s="278">
        <v>3550000</v>
      </c>
      <c r="E18" s="19">
        <f>δικαιώματα!M18</f>
        <v>41656</v>
      </c>
      <c r="F18" s="279">
        <f>φύλλα2α!J18</f>
        <v>-890</v>
      </c>
      <c r="G18" s="350">
        <f>πολλΣυμβ!T18</f>
        <v>0</v>
      </c>
      <c r="H18" s="351">
        <f>αντίγραφα!M18</f>
        <v>0</v>
      </c>
      <c r="I18" s="351">
        <f>μεταγραφή!I18</f>
        <v>4000</v>
      </c>
      <c r="J18" s="351">
        <f>προςΔΟΥ!H18</f>
        <v>9500</v>
      </c>
      <c r="K18" s="351">
        <v>5000</v>
      </c>
      <c r="L18" s="349">
        <f t="shared" si="0"/>
        <v>59266</v>
      </c>
      <c r="M18" s="349"/>
      <c r="N18" s="352">
        <f>M18-βιβλΕσ!L18-αντίγραφα!P18</f>
        <v>-6994</v>
      </c>
      <c r="O18" s="352">
        <f t="shared" si="1"/>
        <v>66260</v>
      </c>
      <c r="P18" s="353">
        <f>ταχδικΚΛΠ!J17</f>
        <v>32131</v>
      </c>
      <c r="Q18" s="354" t="s">
        <v>247</v>
      </c>
      <c r="R18" s="354" t="s">
        <v>248</v>
      </c>
      <c r="S18" s="363"/>
      <c r="T18" s="358"/>
      <c r="U18" s="358"/>
      <c r="V18" s="358" t="s">
        <v>338</v>
      </c>
      <c r="W18" s="358" t="s">
        <v>339</v>
      </c>
      <c r="X18" s="358"/>
      <c r="Y18" s="358"/>
    </row>
    <row r="19" spans="1:25" s="7" customFormat="1" ht="11.25" customHeight="1">
      <c r="A19" s="713"/>
      <c r="B19" s="447"/>
      <c r="C19" s="277" t="s">
        <v>370</v>
      </c>
      <c r="D19" s="278"/>
      <c r="E19" s="19">
        <f>δικαιώματα!M19</f>
        <v>5446</v>
      </c>
      <c r="F19" s="279">
        <f>φύλλα2α!J19</f>
        <v>-890</v>
      </c>
      <c r="G19" s="350">
        <f>πολλΣυμβ!T19</f>
        <v>0</v>
      </c>
      <c r="H19" s="351">
        <f>αντίγραφα!M19</f>
        <v>0</v>
      </c>
      <c r="I19" s="351">
        <f>μεταγραφή!I19</f>
        <v>4000</v>
      </c>
      <c r="J19" s="351">
        <f>προςΔΟΥ!H19</f>
        <v>9500</v>
      </c>
      <c r="K19" s="351">
        <v>5000</v>
      </c>
      <c r="L19" s="349">
        <f t="shared" si="0"/>
        <v>23056</v>
      </c>
      <c r="M19" s="349"/>
      <c r="N19" s="352">
        <f>M19-βιβλΕσ!L19-αντίγραφα!P19</f>
        <v>-604</v>
      </c>
      <c r="O19" s="352">
        <f t="shared" si="1"/>
        <v>23660</v>
      </c>
      <c r="P19" s="353">
        <f>ταχδικΚΛΠ!J18</f>
        <v>1000</v>
      </c>
      <c r="Q19" s="354" t="s">
        <v>247</v>
      </c>
      <c r="R19" s="354" t="s">
        <v>248</v>
      </c>
      <c r="S19" s="363"/>
      <c r="T19" s="358"/>
      <c r="U19" s="358"/>
      <c r="V19" s="358" t="s">
        <v>338</v>
      </c>
      <c r="W19" s="358" t="s">
        <v>339</v>
      </c>
      <c r="X19" s="358"/>
      <c r="Y19" s="358"/>
    </row>
    <row r="20" spans="1:25" s="7" customFormat="1">
      <c r="A20" s="360" t="s">
        <v>405</v>
      </c>
      <c r="B20" s="359">
        <v>36104</v>
      </c>
      <c r="C20" s="277" t="s">
        <v>379</v>
      </c>
      <c r="D20" s="278">
        <v>1300000</v>
      </c>
      <c r="E20" s="349">
        <f>δικαιώματα!M20</f>
        <v>18706</v>
      </c>
      <c r="F20" s="350">
        <f>φύλλα2α!J20</f>
        <v>-890</v>
      </c>
      <c r="G20" s="350">
        <f>πολλΣυμβ!T20</f>
        <v>0</v>
      </c>
      <c r="H20" s="351">
        <f>αντίγραφα!M20</f>
        <v>0</v>
      </c>
      <c r="I20" s="351">
        <f>μεταγραφή!I20</f>
        <v>4000</v>
      </c>
      <c r="J20" s="351">
        <f>προςΔΟΥ!H20</f>
        <v>9500</v>
      </c>
      <c r="K20" s="351">
        <v>5000</v>
      </c>
      <c r="L20" s="349">
        <f t="shared" si="0"/>
        <v>36316</v>
      </c>
      <c r="M20" s="349"/>
      <c r="N20" s="352">
        <f>M20-βιβλΕσ!L20-αντίγραφα!P20</f>
        <v>-2943.9999999999995</v>
      </c>
      <c r="O20" s="352">
        <f t="shared" si="1"/>
        <v>39260</v>
      </c>
      <c r="P20" s="353">
        <f>ταχδικΚΛΠ!J19</f>
        <v>11764</v>
      </c>
      <c r="Q20" s="354" t="s">
        <v>247</v>
      </c>
      <c r="R20" s="354" t="s">
        <v>248</v>
      </c>
      <c r="S20" s="363"/>
      <c r="T20" s="358"/>
      <c r="U20" s="358"/>
      <c r="V20" s="358" t="s">
        <v>338</v>
      </c>
      <c r="W20" s="358" t="s">
        <v>339</v>
      </c>
      <c r="X20" s="358"/>
      <c r="Y20" s="358"/>
    </row>
    <row r="21" spans="1:25" s="7" customFormat="1">
      <c r="A21" s="360" t="s">
        <v>405</v>
      </c>
      <c r="B21" s="359">
        <v>36104</v>
      </c>
      <c r="C21" s="277" t="s">
        <v>373</v>
      </c>
      <c r="D21" s="278">
        <v>1000000</v>
      </c>
      <c r="E21" s="19">
        <f>δικαιώματα!M21</f>
        <v>15646</v>
      </c>
      <c r="F21" s="279">
        <f>φύλλα2α!J21</f>
        <v>-890</v>
      </c>
      <c r="G21" s="279">
        <f>πολλΣυμβ!T21</f>
        <v>0</v>
      </c>
      <c r="H21" s="23">
        <f>αντίγραφα!M21</f>
        <v>0</v>
      </c>
      <c r="I21" s="23">
        <f>μεταγραφή!I21</f>
        <v>4000</v>
      </c>
      <c r="J21" s="23">
        <f>προςΔΟΥ!H21</f>
        <v>9500</v>
      </c>
      <c r="K21" s="23">
        <v>5000</v>
      </c>
      <c r="L21" s="19">
        <f t="shared" si="0"/>
        <v>33256</v>
      </c>
      <c r="M21" s="349"/>
      <c r="N21" s="352">
        <f>M21-βιβλΕσ!L21-αντίγραφα!P21</f>
        <v>-2403.9999999999995</v>
      </c>
      <c r="O21" s="352">
        <f t="shared" si="1"/>
        <v>35660</v>
      </c>
      <c r="P21" s="353">
        <f>ταχδικΚΛΠ!J20</f>
        <v>1905</v>
      </c>
      <c r="Q21" s="354" t="s">
        <v>247</v>
      </c>
      <c r="R21" s="354" t="s">
        <v>248</v>
      </c>
      <c r="S21" s="363"/>
      <c r="T21" s="358"/>
      <c r="U21" s="358"/>
      <c r="V21" s="358" t="s">
        <v>338</v>
      </c>
      <c r="W21" s="358" t="s">
        <v>339</v>
      </c>
      <c r="X21" s="358"/>
      <c r="Y21" s="358"/>
    </row>
    <row r="22" spans="1:25" s="7" customFormat="1">
      <c r="A22" s="360" t="s">
        <v>405</v>
      </c>
      <c r="B22" s="359">
        <v>36105</v>
      </c>
      <c r="C22" s="277" t="s">
        <v>374</v>
      </c>
      <c r="D22" s="278">
        <v>5600000</v>
      </c>
      <c r="E22" s="19">
        <f>δικαιώματα!M22</f>
        <v>2670</v>
      </c>
      <c r="F22" s="279">
        <f>φύλλα2α!J22</f>
        <v>-890</v>
      </c>
      <c r="G22" s="279">
        <f>πολλΣυμβ!T22</f>
        <v>0</v>
      </c>
      <c r="H22" s="23">
        <f>αντίγραφα!M22</f>
        <v>0</v>
      </c>
      <c r="I22" s="23">
        <f>μεταγραφή!I22</f>
        <v>4000</v>
      </c>
      <c r="J22" s="23">
        <f>προςΔΟΥ!H22</f>
        <v>9500</v>
      </c>
      <c r="K22" s="351">
        <v>5000</v>
      </c>
      <c r="L22" s="349">
        <f t="shared" si="0"/>
        <v>20280</v>
      </c>
      <c r="M22" s="349"/>
      <c r="N22" s="352">
        <f>M22-βιβλΕσ!L22-αντίγραφα!P22</f>
        <v>-220</v>
      </c>
      <c r="O22" s="352">
        <f t="shared" si="1"/>
        <v>20500</v>
      </c>
      <c r="P22" s="353">
        <f>ταχδικΚΛΠ!J21</f>
        <v>54621</v>
      </c>
      <c r="Q22" s="354" t="s">
        <v>247</v>
      </c>
      <c r="R22" s="354" t="s">
        <v>248</v>
      </c>
      <c r="S22" s="363"/>
      <c r="T22" s="358"/>
      <c r="U22" s="358"/>
      <c r="V22" s="358" t="s">
        <v>338</v>
      </c>
      <c r="W22" s="358" t="s">
        <v>339</v>
      </c>
      <c r="X22" s="358"/>
      <c r="Y22" s="358"/>
    </row>
    <row r="23" spans="1:25" s="7" customFormat="1">
      <c r="A23" s="360" t="s">
        <v>405</v>
      </c>
      <c r="B23" s="359">
        <v>36106</v>
      </c>
      <c r="C23" s="277" t="s">
        <v>367</v>
      </c>
      <c r="D23" s="278"/>
      <c r="E23" s="19">
        <f>δικαιώματα!M23</f>
        <v>5446</v>
      </c>
      <c r="F23" s="279">
        <f>φύλλα2α!J23</f>
        <v>-890</v>
      </c>
      <c r="G23" s="279">
        <f>πολλΣυμβ!T23</f>
        <v>0</v>
      </c>
      <c r="H23" s="23">
        <f>αντίγραφα!M23</f>
        <v>0</v>
      </c>
      <c r="I23" s="351">
        <f>μεταγραφή!I23</f>
        <v>4000</v>
      </c>
      <c r="J23" s="351">
        <f>προςΔΟΥ!H23</f>
        <v>9500</v>
      </c>
      <c r="K23" s="351">
        <v>5000</v>
      </c>
      <c r="L23" s="349">
        <f t="shared" si="0"/>
        <v>23056</v>
      </c>
      <c r="M23" s="349"/>
      <c r="N23" s="352">
        <f>M23-βιβλΕσ!L23-αντίγραφα!P23</f>
        <v>-604</v>
      </c>
      <c r="O23" s="352">
        <f t="shared" si="1"/>
        <v>23660</v>
      </c>
      <c r="P23" s="353">
        <f>ταχδικΚΛΠ!J22</f>
        <v>1188</v>
      </c>
      <c r="Q23" s="354" t="s">
        <v>247</v>
      </c>
      <c r="R23" s="354" t="s">
        <v>248</v>
      </c>
      <c r="S23" s="363"/>
      <c r="T23" s="358"/>
      <c r="U23" s="358"/>
      <c r="V23" s="358" t="s">
        <v>338</v>
      </c>
      <c r="W23" s="358" t="s">
        <v>339</v>
      </c>
      <c r="X23" s="358"/>
      <c r="Y23" s="358"/>
    </row>
    <row r="24" spans="1:25" s="7" customFormat="1">
      <c r="A24" s="360" t="s">
        <v>405</v>
      </c>
      <c r="B24" s="359">
        <v>36108</v>
      </c>
      <c r="C24" s="277" t="s">
        <v>373</v>
      </c>
      <c r="D24" s="278">
        <v>400000</v>
      </c>
      <c r="E24" s="19">
        <f>δικαιώματα!M24</f>
        <v>9526</v>
      </c>
      <c r="F24" s="279">
        <f>φύλλα2α!J24</f>
        <v>-890</v>
      </c>
      <c r="G24" s="350">
        <f>πολλΣυμβ!T24</f>
        <v>0</v>
      </c>
      <c r="H24" s="351">
        <f>αντίγραφα!M24</f>
        <v>0</v>
      </c>
      <c r="I24" s="351">
        <f>μεταγραφή!I24</f>
        <v>4000</v>
      </c>
      <c r="J24" s="351">
        <f>προςΔΟΥ!H24</f>
        <v>9500</v>
      </c>
      <c r="K24" s="351">
        <v>5000</v>
      </c>
      <c r="L24" s="349">
        <f t="shared" si="0"/>
        <v>27136</v>
      </c>
      <c r="M24" s="349"/>
      <c r="N24" s="352">
        <f>M24-βιβλΕσ!L24-αντίγραφα!P24</f>
        <v>-1324</v>
      </c>
      <c r="O24" s="352">
        <f t="shared" si="1"/>
        <v>28460</v>
      </c>
      <c r="P24" s="353">
        <f>ταχδικΚΛΠ!J23</f>
        <v>2184</v>
      </c>
      <c r="Q24" s="354" t="s">
        <v>247</v>
      </c>
      <c r="R24" s="354" t="s">
        <v>248</v>
      </c>
      <c r="S24" s="363"/>
      <c r="T24" s="358"/>
      <c r="U24" s="358"/>
      <c r="V24" s="358" t="s">
        <v>338</v>
      </c>
      <c r="W24" s="358" t="s">
        <v>339</v>
      </c>
      <c r="X24" s="358"/>
      <c r="Y24" s="358"/>
    </row>
    <row r="25" spans="1:25" s="7" customFormat="1">
      <c r="A25" s="360" t="s">
        <v>405</v>
      </c>
      <c r="B25" s="359">
        <v>36108</v>
      </c>
      <c r="C25" s="277" t="s">
        <v>375</v>
      </c>
      <c r="D25" s="278">
        <v>525000</v>
      </c>
      <c r="E25" s="349">
        <f>δικαιώματα!M25</f>
        <v>10801</v>
      </c>
      <c r="F25" s="350">
        <f>φύλλα2α!J25</f>
        <v>-890</v>
      </c>
      <c r="G25" s="350">
        <f>πολλΣυμβ!T25</f>
        <v>0</v>
      </c>
      <c r="H25" s="351">
        <f>αντίγραφα!M25</f>
        <v>0</v>
      </c>
      <c r="I25" s="351">
        <f>μεταγραφή!I25</f>
        <v>4000</v>
      </c>
      <c r="J25" s="351">
        <f>προςΔΟΥ!H25</f>
        <v>9500</v>
      </c>
      <c r="K25" s="351">
        <v>5000</v>
      </c>
      <c r="L25" s="349">
        <f t="shared" si="0"/>
        <v>28411</v>
      </c>
      <c r="M25" s="349"/>
      <c r="N25" s="352">
        <f>M25-βιβλΕσ!L25-αντίγραφα!P25</f>
        <v>-1549</v>
      </c>
      <c r="O25" s="352">
        <f t="shared" si="1"/>
        <v>29960</v>
      </c>
      <c r="P25" s="353">
        <f>ταχδικΚΛΠ!J24</f>
        <v>2319</v>
      </c>
      <c r="Q25" s="354" t="s">
        <v>247</v>
      </c>
      <c r="R25" s="354" t="s">
        <v>248</v>
      </c>
      <c r="S25" s="363"/>
      <c r="T25" s="358"/>
      <c r="U25" s="358"/>
      <c r="V25" s="358" t="s">
        <v>338</v>
      </c>
      <c r="W25" s="358" t="s">
        <v>339</v>
      </c>
      <c r="X25" s="358"/>
      <c r="Y25" s="358"/>
    </row>
    <row r="26" spans="1:25" s="7" customFormat="1">
      <c r="A26" s="712" t="s">
        <v>406</v>
      </c>
      <c r="B26" s="445">
        <v>36108</v>
      </c>
      <c r="C26" s="370" t="s">
        <v>380</v>
      </c>
      <c r="D26" s="371">
        <v>1200000</v>
      </c>
      <c r="E26" s="19">
        <f>δικαιώματα!M26</f>
        <v>14866</v>
      </c>
      <c r="F26" s="279">
        <f>φύλλα2α!J26</f>
        <v>890</v>
      </c>
      <c r="G26" s="279">
        <f>πολλΣυμβ!T26</f>
        <v>0</v>
      </c>
      <c r="H26" s="23">
        <f>αντίγραφα!M26</f>
        <v>3916</v>
      </c>
      <c r="I26" s="23">
        <f>μεταγραφή!I26</f>
        <v>5100</v>
      </c>
      <c r="J26" s="23">
        <f>προςΔΟΥ!H26</f>
        <v>0</v>
      </c>
      <c r="K26" s="23">
        <v>5000</v>
      </c>
      <c r="L26" s="19">
        <f t="shared" si="0"/>
        <v>29772</v>
      </c>
      <c r="M26" s="349">
        <v>10372</v>
      </c>
      <c r="N26" s="352">
        <f>M26-βιβλΕσ!L26-αντίγραφα!P26</f>
        <v>6842</v>
      </c>
      <c r="O26" s="352">
        <f t="shared" si="1"/>
        <v>22930</v>
      </c>
      <c r="P26" s="353">
        <f>ταχδικΚΛΠ!J25</f>
        <v>566</v>
      </c>
      <c r="Q26" s="354" t="s">
        <v>247</v>
      </c>
      <c r="R26" s="354" t="s">
        <v>248</v>
      </c>
      <c r="S26" s="363"/>
      <c r="T26" s="358"/>
      <c r="U26" s="358"/>
      <c r="V26" s="358" t="s">
        <v>338</v>
      </c>
      <c r="W26" s="358" t="s">
        <v>339</v>
      </c>
      <c r="X26" s="358"/>
      <c r="Y26" s="358"/>
    </row>
    <row r="27" spans="1:25" s="7" customFormat="1">
      <c r="A27" s="713"/>
      <c r="B27" s="447"/>
      <c r="C27" s="370" t="s">
        <v>381</v>
      </c>
      <c r="D27" s="371">
        <v>15000</v>
      </c>
      <c r="E27" s="19">
        <f>δικαιώματα!M27</f>
        <v>1172.5</v>
      </c>
      <c r="F27" s="279">
        <f>φύλλα2α!J27</f>
        <v>890</v>
      </c>
      <c r="G27" s="279">
        <f>πολλΣυμβ!T27</f>
        <v>0</v>
      </c>
      <c r="H27" s="23">
        <f>αντίγραφα!M27</f>
        <v>0</v>
      </c>
      <c r="I27" s="23">
        <f>μεταγραφή!I27</f>
        <v>0</v>
      </c>
      <c r="J27" s="23">
        <f>προςΔΟΥ!H27</f>
        <v>0</v>
      </c>
      <c r="K27" s="23">
        <v>5000</v>
      </c>
      <c r="L27" s="19">
        <f t="shared" si="0"/>
        <v>7062.5</v>
      </c>
      <c r="M27" s="349"/>
      <c r="N27" s="352">
        <f>M27-βιβλΕσ!L27-αντίγραφα!P27</f>
        <v>-387.5</v>
      </c>
      <c r="O27" s="352">
        <f t="shared" si="1"/>
        <v>7450</v>
      </c>
      <c r="P27" s="353">
        <f>ταχδικΚΛΠ!J26</f>
        <v>0</v>
      </c>
      <c r="Q27" s="354" t="s">
        <v>247</v>
      </c>
      <c r="R27" s="354" t="s">
        <v>248</v>
      </c>
      <c r="S27" s="363"/>
      <c r="T27" s="358"/>
      <c r="U27" s="358"/>
      <c r="V27" s="358" t="s">
        <v>338</v>
      </c>
      <c r="W27" s="358" t="s">
        <v>339</v>
      </c>
      <c r="X27" s="358"/>
      <c r="Y27" s="358"/>
    </row>
    <row r="28" spans="1:25" s="7" customFormat="1">
      <c r="A28" s="360" t="s">
        <v>405</v>
      </c>
      <c r="B28" s="359">
        <v>36108</v>
      </c>
      <c r="C28" s="277" t="s">
        <v>364</v>
      </c>
      <c r="D28" s="278"/>
      <c r="E28" s="19">
        <f>δικαιώματα!M28</f>
        <v>5446</v>
      </c>
      <c r="F28" s="279">
        <f>φύλλα2α!J28</f>
        <v>-890</v>
      </c>
      <c r="G28" s="279">
        <f>πολλΣυμβ!T28</f>
        <v>0</v>
      </c>
      <c r="H28" s="23">
        <f>αντίγραφα!M28</f>
        <v>0</v>
      </c>
      <c r="I28" s="23">
        <f>μεταγραφή!I28</f>
        <v>4000</v>
      </c>
      <c r="J28" s="23">
        <f>προςΔΟΥ!H28</f>
        <v>9500</v>
      </c>
      <c r="K28" s="351">
        <v>5000</v>
      </c>
      <c r="L28" s="349">
        <f t="shared" si="0"/>
        <v>23056</v>
      </c>
      <c r="M28" s="349"/>
      <c r="N28" s="352">
        <f>M28-βιβλΕσ!L28-αντίγραφα!P28</f>
        <v>-604</v>
      </c>
      <c r="O28" s="352">
        <f t="shared" si="1"/>
        <v>23660</v>
      </c>
      <c r="P28" s="353">
        <f>ταχδικΚΛΠ!J27</f>
        <v>526</v>
      </c>
      <c r="Q28" s="354" t="s">
        <v>247</v>
      </c>
      <c r="R28" s="354" t="s">
        <v>248</v>
      </c>
      <c r="S28" s="363"/>
      <c r="T28" s="358"/>
      <c r="U28" s="358"/>
      <c r="V28" s="358" t="s">
        <v>338</v>
      </c>
      <c r="W28" s="358" t="s">
        <v>339</v>
      </c>
      <c r="X28" s="358"/>
      <c r="Y28" s="358"/>
    </row>
    <row r="29" spans="1:25" s="7" customFormat="1">
      <c r="A29" s="360" t="s">
        <v>405</v>
      </c>
      <c r="B29" s="359">
        <v>36108</v>
      </c>
      <c r="C29" s="277" t="s">
        <v>367</v>
      </c>
      <c r="D29" s="278"/>
      <c r="E29" s="19">
        <f>δικαιώματα!M29</f>
        <v>5446</v>
      </c>
      <c r="F29" s="279">
        <f>φύλλα2α!J29</f>
        <v>-890</v>
      </c>
      <c r="G29" s="279">
        <f>πολλΣυμβ!T29</f>
        <v>0</v>
      </c>
      <c r="H29" s="23">
        <f>αντίγραφα!M29</f>
        <v>0</v>
      </c>
      <c r="I29" s="351">
        <f>μεταγραφή!I29</f>
        <v>4000</v>
      </c>
      <c r="J29" s="351">
        <f>προςΔΟΥ!H29</f>
        <v>9500</v>
      </c>
      <c r="K29" s="351">
        <v>5000</v>
      </c>
      <c r="L29" s="349">
        <f t="shared" si="0"/>
        <v>23056</v>
      </c>
      <c r="M29" s="349"/>
      <c r="N29" s="352">
        <f>M29-βιβλΕσ!L29-αντίγραφα!P29</f>
        <v>-604</v>
      </c>
      <c r="O29" s="352">
        <f t="shared" si="1"/>
        <v>23660</v>
      </c>
      <c r="P29" s="353">
        <f>ταχδικΚΛΠ!J28</f>
        <v>0</v>
      </c>
      <c r="Q29" s="354" t="s">
        <v>247</v>
      </c>
      <c r="R29" s="354" t="s">
        <v>248</v>
      </c>
      <c r="S29" s="363"/>
      <c r="T29" s="358"/>
      <c r="U29" s="358"/>
      <c r="V29" s="358" t="s">
        <v>338</v>
      </c>
      <c r="W29" s="358" t="s">
        <v>339</v>
      </c>
      <c r="X29" s="358"/>
      <c r="Y29" s="358"/>
    </row>
    <row r="30" spans="1:25" s="7" customFormat="1">
      <c r="A30" s="360" t="s">
        <v>405</v>
      </c>
      <c r="B30" s="359">
        <v>36108</v>
      </c>
      <c r="C30" s="277" t="s">
        <v>363</v>
      </c>
      <c r="D30" s="278">
        <v>1187500</v>
      </c>
      <c r="E30" s="19">
        <f>δικαιώματα!M30</f>
        <v>17558.5</v>
      </c>
      <c r="F30" s="279">
        <f>φύλλα2α!J30</f>
        <v>-890</v>
      </c>
      <c r="G30" s="350">
        <f>πολλΣυμβ!T30</f>
        <v>0</v>
      </c>
      <c r="H30" s="351">
        <f>αντίγραφα!M30</f>
        <v>0</v>
      </c>
      <c r="I30" s="351">
        <f>μεταγραφή!I30</f>
        <v>4000</v>
      </c>
      <c r="J30" s="351">
        <f>προςΔΟΥ!H30</f>
        <v>9500</v>
      </c>
      <c r="K30" s="351">
        <v>5000</v>
      </c>
      <c r="L30" s="349">
        <f t="shared" si="0"/>
        <v>35168.5</v>
      </c>
      <c r="M30" s="349"/>
      <c r="N30" s="352">
        <f>M30-βιβλΕσ!L30-αντίγραφα!P30</f>
        <v>-2741.4999999999995</v>
      </c>
      <c r="O30" s="352">
        <f t="shared" si="1"/>
        <v>37910</v>
      </c>
      <c r="P30" s="353">
        <f>ταχδικΚΛΠ!J29</f>
        <v>24984</v>
      </c>
      <c r="Q30" s="354" t="s">
        <v>247</v>
      </c>
      <c r="R30" s="354" t="s">
        <v>248</v>
      </c>
      <c r="S30" s="363"/>
      <c r="T30" s="358"/>
      <c r="U30" s="358"/>
      <c r="V30" s="358" t="s">
        <v>338</v>
      </c>
      <c r="W30" s="358" t="s">
        <v>339</v>
      </c>
      <c r="X30" s="358"/>
      <c r="Y30" s="358"/>
    </row>
    <row r="31" spans="1:25" s="7" customFormat="1">
      <c r="A31" s="360" t="s">
        <v>405</v>
      </c>
      <c r="B31" s="359">
        <v>36108</v>
      </c>
      <c r="C31" s="277" t="s">
        <v>376</v>
      </c>
      <c r="D31" s="278">
        <v>3888000</v>
      </c>
      <c r="E31" s="349">
        <f>δικαιώματα!M31</f>
        <v>45103.6</v>
      </c>
      <c r="F31" s="350">
        <f>φύλλα2α!J31</f>
        <v>3560</v>
      </c>
      <c r="G31" s="350">
        <f>πολλΣυμβ!T31</f>
        <v>0</v>
      </c>
      <c r="H31" s="351">
        <f>αντίγραφα!M31</f>
        <v>9790</v>
      </c>
      <c r="I31" s="351">
        <f>μεταγραφή!I31</f>
        <v>4000</v>
      </c>
      <c r="J31" s="351">
        <f>προςΔΟΥ!H31</f>
        <v>9500</v>
      </c>
      <c r="K31" s="351">
        <v>5000</v>
      </c>
      <c r="L31" s="349">
        <f t="shared" si="0"/>
        <v>76953.600000000006</v>
      </c>
      <c r="M31" s="349"/>
      <c r="N31" s="352">
        <f>M31-βιβλΕσ!L31-αντίγραφα!P31</f>
        <v>-10572.4</v>
      </c>
      <c r="O31" s="352">
        <f t="shared" si="1"/>
        <v>87526</v>
      </c>
      <c r="P31" s="353">
        <f>ταχδικΚΛΠ!J30</f>
        <v>4484</v>
      </c>
      <c r="Q31" s="354" t="s">
        <v>247</v>
      </c>
      <c r="R31" s="354" t="s">
        <v>248</v>
      </c>
      <c r="S31" s="363"/>
      <c r="T31" s="358"/>
      <c r="U31" s="358"/>
      <c r="V31" s="358" t="s">
        <v>338</v>
      </c>
      <c r="W31" s="358" t="s">
        <v>339</v>
      </c>
      <c r="X31" s="358"/>
      <c r="Y31" s="358"/>
    </row>
    <row r="32" spans="1:25" s="7" customFormat="1">
      <c r="A32" s="360" t="s">
        <v>405</v>
      </c>
      <c r="B32" s="367">
        <v>36110</v>
      </c>
      <c r="C32" s="277" t="s">
        <v>363</v>
      </c>
      <c r="D32" s="278">
        <v>5150000</v>
      </c>
      <c r="E32" s="19">
        <f>δικαιώματα!M32</f>
        <v>57976</v>
      </c>
      <c r="F32" s="279">
        <f>φύλλα2α!J32</f>
        <v>-890</v>
      </c>
      <c r="G32" s="279">
        <f>πολλΣυμβ!T32</f>
        <v>0</v>
      </c>
      <c r="H32" s="23">
        <f>αντίγραφα!M32</f>
        <v>0</v>
      </c>
      <c r="I32" s="23">
        <f>μεταγραφή!I32</f>
        <v>4000</v>
      </c>
      <c r="J32" s="23">
        <f>προςΔΟΥ!H32</f>
        <v>9500</v>
      </c>
      <c r="K32" s="23">
        <v>5000</v>
      </c>
      <c r="L32" s="19">
        <f t="shared" si="0"/>
        <v>75586</v>
      </c>
      <c r="M32" s="349"/>
      <c r="N32" s="352">
        <f>M32-βιβλΕσ!L32-αντίγραφα!P32</f>
        <v>-9874</v>
      </c>
      <c r="O32" s="352">
        <f t="shared" si="1"/>
        <v>85460</v>
      </c>
      <c r="P32" s="353">
        <f>ταχδικΚΛΠ!J31</f>
        <v>47689</v>
      </c>
      <c r="Q32" s="354" t="s">
        <v>247</v>
      </c>
      <c r="R32" s="354" t="s">
        <v>248</v>
      </c>
      <c r="S32" s="363"/>
      <c r="T32" s="358"/>
      <c r="U32" s="358"/>
      <c r="V32" s="358" t="s">
        <v>338</v>
      </c>
      <c r="W32" s="358" t="s">
        <v>339</v>
      </c>
      <c r="X32" s="358"/>
      <c r="Y32" s="358"/>
    </row>
    <row r="33" spans="1:25" s="7" customFormat="1">
      <c r="A33" s="360" t="s">
        <v>405</v>
      </c>
      <c r="B33" s="359">
        <v>36110</v>
      </c>
      <c r="C33" s="277" t="s">
        <v>364</v>
      </c>
      <c r="D33" s="278"/>
      <c r="E33" s="19">
        <f>δικαιώματα!M33</f>
        <v>5446</v>
      </c>
      <c r="F33" s="279">
        <f>φύλλα2α!J33</f>
        <v>-890</v>
      </c>
      <c r="G33" s="279">
        <f>πολλΣυμβ!T33</f>
        <v>0</v>
      </c>
      <c r="H33" s="23">
        <f>αντίγραφα!M33</f>
        <v>0</v>
      </c>
      <c r="I33" s="23">
        <f>μεταγραφή!I33</f>
        <v>4000</v>
      </c>
      <c r="J33" s="23">
        <f>προςΔΟΥ!H33</f>
        <v>9500</v>
      </c>
      <c r="K33" s="351">
        <v>5000</v>
      </c>
      <c r="L33" s="349">
        <f t="shared" si="0"/>
        <v>23056</v>
      </c>
      <c r="M33" s="349"/>
      <c r="N33" s="352">
        <f>M33-βιβλΕσ!L33-αντίγραφα!P33</f>
        <v>-604</v>
      </c>
      <c r="O33" s="352">
        <f t="shared" si="1"/>
        <v>23660</v>
      </c>
      <c r="P33" s="353">
        <f>ταχδικΚΛΠ!J32</f>
        <v>678</v>
      </c>
      <c r="Q33" s="354" t="s">
        <v>247</v>
      </c>
      <c r="R33" s="354" t="s">
        <v>248</v>
      </c>
      <c r="S33" s="363"/>
      <c r="T33" s="358"/>
      <c r="U33" s="358"/>
      <c r="V33" s="358" t="s">
        <v>338</v>
      </c>
      <c r="W33" s="358" t="s">
        <v>339</v>
      </c>
      <c r="X33" s="358"/>
      <c r="Y33" s="358"/>
    </row>
    <row r="34" spans="1:25" s="7" customFormat="1">
      <c r="A34" s="360" t="s">
        <v>405</v>
      </c>
      <c r="B34" s="359">
        <v>36112</v>
      </c>
      <c r="C34" s="277" t="s">
        <v>366</v>
      </c>
      <c r="D34" s="278"/>
      <c r="E34" s="19">
        <f>δικαιώματα!M34</f>
        <v>5446</v>
      </c>
      <c r="F34" s="279">
        <f>φύλλα2α!J34</f>
        <v>-890</v>
      </c>
      <c r="G34" s="279">
        <f>πολλΣυμβ!T34</f>
        <v>0</v>
      </c>
      <c r="H34" s="23">
        <f>αντίγραφα!M34</f>
        <v>0</v>
      </c>
      <c r="I34" s="351">
        <f>μεταγραφή!I34</f>
        <v>4000</v>
      </c>
      <c r="J34" s="351">
        <f>προςΔΟΥ!H34</f>
        <v>9500</v>
      </c>
      <c r="K34" s="351">
        <v>5000</v>
      </c>
      <c r="L34" s="349">
        <f t="shared" si="0"/>
        <v>23056</v>
      </c>
      <c r="M34" s="349"/>
      <c r="N34" s="352">
        <f>M34-βιβλΕσ!L34-αντίγραφα!P34</f>
        <v>-604</v>
      </c>
      <c r="O34" s="352">
        <f t="shared" si="1"/>
        <v>23660</v>
      </c>
      <c r="P34" s="353">
        <f>ταχδικΚΛΠ!J33</f>
        <v>430</v>
      </c>
      <c r="Q34" s="354" t="s">
        <v>247</v>
      </c>
      <c r="R34" s="354" t="s">
        <v>248</v>
      </c>
      <c r="S34" s="363"/>
      <c r="T34" s="358"/>
      <c r="U34" s="358"/>
      <c r="V34" s="358" t="s">
        <v>338</v>
      </c>
      <c r="W34" s="358" t="s">
        <v>339</v>
      </c>
      <c r="X34" s="358"/>
      <c r="Y34" s="358"/>
    </row>
    <row r="35" spans="1:25" s="7" customFormat="1">
      <c r="A35" s="360" t="s">
        <v>405</v>
      </c>
      <c r="B35" s="359">
        <v>36115</v>
      </c>
      <c r="C35" s="277" t="s">
        <v>364</v>
      </c>
      <c r="D35" s="278"/>
      <c r="E35" s="19">
        <f>δικαιώματα!M35</f>
        <v>5446</v>
      </c>
      <c r="F35" s="279">
        <f>φύλλα2α!J35</f>
        <v>-890</v>
      </c>
      <c r="G35" s="350">
        <f>πολλΣυμβ!T35</f>
        <v>0</v>
      </c>
      <c r="H35" s="351">
        <f>αντίγραφα!M35</f>
        <v>0</v>
      </c>
      <c r="I35" s="351">
        <f>μεταγραφή!I35</f>
        <v>4000</v>
      </c>
      <c r="J35" s="351">
        <f>προςΔΟΥ!H35</f>
        <v>9500</v>
      </c>
      <c r="K35" s="351">
        <v>5000</v>
      </c>
      <c r="L35" s="349">
        <f t="shared" ref="L35:L48" si="2">E35+F35+G35+H35+I35+J35+K35</f>
        <v>23056</v>
      </c>
      <c r="M35" s="349"/>
      <c r="N35" s="352">
        <f>M35-βιβλΕσ!L35-αντίγραφα!P35</f>
        <v>-604</v>
      </c>
      <c r="O35" s="352">
        <f t="shared" si="1"/>
        <v>23660</v>
      </c>
      <c r="P35" s="353">
        <f>ταχδικΚΛΠ!J34</f>
        <v>376</v>
      </c>
      <c r="Q35" s="354" t="s">
        <v>247</v>
      </c>
      <c r="R35" s="354" t="s">
        <v>248</v>
      </c>
      <c r="S35" s="363"/>
      <c r="T35" s="358"/>
      <c r="U35" s="358"/>
      <c r="V35" s="358" t="s">
        <v>338</v>
      </c>
      <c r="W35" s="358" t="s">
        <v>339</v>
      </c>
      <c r="X35" s="358"/>
      <c r="Y35" s="358"/>
    </row>
    <row r="36" spans="1:25" s="7" customFormat="1">
      <c r="A36" s="360" t="s">
        <v>405</v>
      </c>
      <c r="B36" s="367">
        <v>36116</v>
      </c>
      <c r="C36" s="277" t="s">
        <v>364</v>
      </c>
      <c r="D36" s="278"/>
      <c r="E36" s="349">
        <f>δικαιώματα!M36</f>
        <v>5446</v>
      </c>
      <c r="F36" s="350">
        <f>φύλλα2α!J36</f>
        <v>-890</v>
      </c>
      <c r="G36" s="350">
        <f>πολλΣυμβ!T36</f>
        <v>0</v>
      </c>
      <c r="H36" s="351">
        <f>αντίγραφα!M36</f>
        <v>0</v>
      </c>
      <c r="I36" s="351">
        <f>μεταγραφή!I36</f>
        <v>4000</v>
      </c>
      <c r="J36" s="351">
        <f>προςΔΟΥ!H36</f>
        <v>9500</v>
      </c>
      <c r="K36" s="351">
        <v>5000</v>
      </c>
      <c r="L36" s="349">
        <f t="shared" si="2"/>
        <v>23056</v>
      </c>
      <c r="M36" s="349"/>
      <c r="N36" s="352">
        <f>M36-βιβλΕσ!L36-αντίγραφα!P36</f>
        <v>-604</v>
      </c>
      <c r="O36" s="352">
        <f t="shared" si="1"/>
        <v>23660</v>
      </c>
      <c r="P36" s="353">
        <f>ταχδικΚΛΠ!J35</f>
        <v>702</v>
      </c>
      <c r="Q36" s="354" t="s">
        <v>247</v>
      </c>
      <c r="R36" s="354" t="s">
        <v>248</v>
      </c>
      <c r="S36" s="363"/>
      <c r="T36" s="358"/>
      <c r="U36" s="358"/>
      <c r="V36" s="358" t="s">
        <v>338</v>
      </c>
      <c r="W36" s="358" t="s">
        <v>339</v>
      </c>
      <c r="X36" s="358"/>
      <c r="Y36" s="358"/>
    </row>
    <row r="37" spans="1:25" s="7" customFormat="1">
      <c r="A37" s="360" t="s">
        <v>405</v>
      </c>
      <c r="B37" s="359">
        <v>36116</v>
      </c>
      <c r="C37" s="277" t="s">
        <v>364</v>
      </c>
      <c r="D37" s="278"/>
      <c r="E37" s="19">
        <f>δικαιώματα!M37</f>
        <v>5446</v>
      </c>
      <c r="F37" s="279">
        <f>φύλλα2α!J37</f>
        <v>-890</v>
      </c>
      <c r="G37" s="279">
        <f>πολλΣυμβ!T37</f>
        <v>0</v>
      </c>
      <c r="H37" s="23">
        <f>αντίγραφα!M37</f>
        <v>0</v>
      </c>
      <c r="I37" s="23">
        <f>μεταγραφή!I37</f>
        <v>4000</v>
      </c>
      <c r="J37" s="23">
        <f>προςΔΟΥ!H37</f>
        <v>9500</v>
      </c>
      <c r="K37" s="23">
        <v>5000</v>
      </c>
      <c r="L37" s="19">
        <f t="shared" si="2"/>
        <v>23056</v>
      </c>
      <c r="M37" s="349"/>
      <c r="N37" s="352">
        <f>M37-βιβλΕσ!L37-αντίγραφα!P37</f>
        <v>-604</v>
      </c>
      <c r="O37" s="352">
        <f t="shared" si="1"/>
        <v>23660</v>
      </c>
      <c r="P37" s="353">
        <f>ταχδικΚΛΠ!J36</f>
        <v>502</v>
      </c>
      <c r="Q37" s="354" t="s">
        <v>247</v>
      </c>
      <c r="R37" s="354" t="s">
        <v>248</v>
      </c>
      <c r="S37" s="363"/>
      <c r="T37" s="358"/>
      <c r="U37" s="358"/>
      <c r="V37" s="358" t="s">
        <v>338</v>
      </c>
      <c r="W37" s="358" t="s">
        <v>339</v>
      </c>
      <c r="X37" s="358"/>
      <c r="Y37" s="358"/>
    </row>
    <row r="38" spans="1:25" s="7" customFormat="1">
      <c r="A38" s="360" t="s">
        <v>405</v>
      </c>
      <c r="B38" s="359">
        <v>36118</v>
      </c>
      <c r="C38" s="277" t="s">
        <v>368</v>
      </c>
      <c r="D38" s="278">
        <v>950000</v>
      </c>
      <c r="E38" s="19">
        <f>δικαιώματα!M38</f>
        <v>15136</v>
      </c>
      <c r="F38" s="279">
        <f>φύλλα2α!J38</f>
        <v>-890</v>
      </c>
      <c r="G38" s="279">
        <f>πολλΣυμβ!T38</f>
        <v>0</v>
      </c>
      <c r="H38" s="23">
        <f>αντίγραφα!M38</f>
        <v>0</v>
      </c>
      <c r="I38" s="23">
        <f>μεταγραφή!I38</f>
        <v>4000</v>
      </c>
      <c r="J38" s="23">
        <f>προςΔΟΥ!H38</f>
        <v>9500</v>
      </c>
      <c r="K38" s="351">
        <v>5000</v>
      </c>
      <c r="L38" s="349">
        <f t="shared" si="2"/>
        <v>32746</v>
      </c>
      <c r="M38" s="349"/>
      <c r="N38" s="352">
        <f>M38-βιβλΕσ!L38-αντίγραφα!P38</f>
        <v>-2313.9999999999995</v>
      </c>
      <c r="O38" s="352">
        <f t="shared" si="1"/>
        <v>35060</v>
      </c>
      <c r="P38" s="353">
        <f>ταχδικΚΛΠ!J37</f>
        <v>12655</v>
      </c>
      <c r="Q38" s="354" t="s">
        <v>247</v>
      </c>
      <c r="R38" s="354" t="s">
        <v>248</v>
      </c>
      <c r="S38" s="363"/>
      <c r="T38" s="358"/>
      <c r="U38" s="358"/>
      <c r="V38" s="358" t="s">
        <v>338</v>
      </c>
      <c r="W38" s="358" t="s">
        <v>339</v>
      </c>
      <c r="X38" s="358"/>
      <c r="Y38" s="358"/>
    </row>
    <row r="39" spans="1:25" s="7" customFormat="1">
      <c r="A39" s="360" t="s">
        <v>405</v>
      </c>
      <c r="B39" s="359">
        <v>36119</v>
      </c>
      <c r="C39" s="370" t="s">
        <v>383</v>
      </c>
      <c r="D39" s="278"/>
      <c r="E39" s="19">
        <f>δικαιώματα!M39</f>
        <v>5446</v>
      </c>
      <c r="F39" s="279">
        <f>φύλλα2α!J39</f>
        <v>-890</v>
      </c>
      <c r="G39" s="279">
        <f>πολλΣυμβ!T39</f>
        <v>0</v>
      </c>
      <c r="H39" s="23">
        <f>αντίγραφα!M39</f>
        <v>0</v>
      </c>
      <c r="I39" s="351">
        <f>μεταγραφή!I39</f>
        <v>4000</v>
      </c>
      <c r="J39" s="351">
        <f>προςΔΟΥ!H39</f>
        <v>9500</v>
      </c>
      <c r="K39" s="351">
        <v>5000</v>
      </c>
      <c r="L39" s="349">
        <f t="shared" si="2"/>
        <v>23056</v>
      </c>
      <c r="M39" s="349"/>
      <c r="N39" s="352">
        <f>M39-βιβλΕσ!L39-αντίγραφα!P39</f>
        <v>-604</v>
      </c>
      <c r="O39" s="352">
        <f t="shared" si="1"/>
        <v>23660</v>
      </c>
      <c r="P39" s="353">
        <f>ταχδικΚΛΠ!J38</f>
        <v>346</v>
      </c>
      <c r="Q39" s="354" t="s">
        <v>247</v>
      </c>
      <c r="R39" s="354" t="s">
        <v>248</v>
      </c>
      <c r="S39" s="363"/>
      <c r="T39" s="358"/>
      <c r="U39" s="358"/>
      <c r="V39" s="358" t="s">
        <v>338</v>
      </c>
      <c r="W39" s="358" t="s">
        <v>339</v>
      </c>
      <c r="X39" s="358"/>
      <c r="Y39" s="358"/>
    </row>
    <row r="40" spans="1:25" s="7" customFormat="1">
      <c r="A40" s="360" t="s">
        <v>405</v>
      </c>
      <c r="B40" s="359">
        <v>36119</v>
      </c>
      <c r="C40" s="277" t="s">
        <v>366</v>
      </c>
      <c r="D40" s="278"/>
      <c r="E40" s="19">
        <f>δικαιώματα!M40</f>
        <v>5446</v>
      </c>
      <c r="F40" s="279">
        <f>φύλλα2α!J40</f>
        <v>-890</v>
      </c>
      <c r="G40" s="350">
        <f>πολλΣυμβ!T40</f>
        <v>0</v>
      </c>
      <c r="H40" s="351">
        <f>αντίγραφα!M40</f>
        <v>0</v>
      </c>
      <c r="I40" s="351">
        <f>μεταγραφή!I40</f>
        <v>4000</v>
      </c>
      <c r="J40" s="351">
        <f>προςΔΟΥ!H40</f>
        <v>9500</v>
      </c>
      <c r="K40" s="351">
        <v>5000</v>
      </c>
      <c r="L40" s="349">
        <f t="shared" si="2"/>
        <v>23056</v>
      </c>
      <c r="M40" s="349"/>
      <c r="N40" s="352">
        <f>M40-βιβλΕσ!L40-αντίγραφα!P40</f>
        <v>-604</v>
      </c>
      <c r="O40" s="352">
        <f t="shared" si="1"/>
        <v>23660</v>
      </c>
      <c r="P40" s="353">
        <f>ταχδικΚΛΠ!J39</f>
        <v>346</v>
      </c>
      <c r="Q40" s="354" t="s">
        <v>247</v>
      </c>
      <c r="R40" s="354" t="s">
        <v>248</v>
      </c>
      <c r="S40" s="363"/>
      <c r="T40" s="358"/>
      <c r="U40" s="358"/>
      <c r="V40" s="358" t="s">
        <v>338</v>
      </c>
      <c r="W40" s="358" t="s">
        <v>339</v>
      </c>
      <c r="X40" s="358"/>
      <c r="Y40" s="358"/>
    </row>
    <row r="41" spans="1:25" s="7" customFormat="1">
      <c r="A41" s="360" t="s">
        <v>405</v>
      </c>
      <c r="B41" s="359">
        <v>36125</v>
      </c>
      <c r="C41" s="370" t="s">
        <v>402</v>
      </c>
      <c r="D41" s="278">
        <v>400000</v>
      </c>
      <c r="E41" s="349">
        <f>δικαιώματα!M41</f>
        <v>9526</v>
      </c>
      <c r="F41" s="350">
        <f>φύλλα2α!J41</f>
        <v>-890</v>
      </c>
      <c r="G41" s="350">
        <f>πολλΣυμβ!T41</f>
        <v>0</v>
      </c>
      <c r="H41" s="351">
        <f>αντίγραφα!M41</f>
        <v>0</v>
      </c>
      <c r="I41" s="351">
        <f>μεταγραφή!I41</f>
        <v>4000</v>
      </c>
      <c r="J41" s="351">
        <f>προςΔΟΥ!H41</f>
        <v>9500</v>
      </c>
      <c r="K41" s="351">
        <v>5000</v>
      </c>
      <c r="L41" s="349">
        <f t="shared" si="2"/>
        <v>27136</v>
      </c>
      <c r="M41" s="349">
        <v>6374</v>
      </c>
      <c r="N41" s="352">
        <f>M41-βιβλΕσ!L41-αντίγραφα!P41</f>
        <v>5050</v>
      </c>
      <c r="O41" s="352">
        <f t="shared" si="1"/>
        <v>22086</v>
      </c>
      <c r="P41" s="353">
        <f>ταχδικΚΛΠ!J40</f>
        <v>2368</v>
      </c>
      <c r="Q41" s="354" t="s">
        <v>247</v>
      </c>
      <c r="R41" s="354" t="s">
        <v>248</v>
      </c>
      <c r="S41" s="363"/>
      <c r="T41" s="358"/>
      <c r="U41" s="358"/>
      <c r="V41" s="358" t="s">
        <v>338</v>
      </c>
      <c r="W41" s="358" t="s">
        <v>339</v>
      </c>
      <c r="X41" s="358"/>
      <c r="Y41" s="358"/>
    </row>
    <row r="42" spans="1:25" s="7" customFormat="1">
      <c r="A42" s="360" t="s">
        <v>405</v>
      </c>
      <c r="B42" s="359">
        <v>36125</v>
      </c>
      <c r="C42" s="277" t="s">
        <v>367</v>
      </c>
      <c r="D42" s="278"/>
      <c r="E42" s="19">
        <f>δικαιώματα!M42</f>
        <v>5446</v>
      </c>
      <c r="F42" s="279">
        <f>φύλλα2α!J42</f>
        <v>-890</v>
      </c>
      <c r="G42" s="279">
        <f>πολλΣυμβ!T42</f>
        <v>0</v>
      </c>
      <c r="H42" s="23">
        <f>αντίγραφα!M42</f>
        <v>0</v>
      </c>
      <c r="I42" s="23">
        <f>μεταγραφή!I42</f>
        <v>4000</v>
      </c>
      <c r="J42" s="23">
        <f>προςΔΟΥ!H42</f>
        <v>9500</v>
      </c>
      <c r="K42" s="23">
        <v>5000</v>
      </c>
      <c r="L42" s="19">
        <f t="shared" si="2"/>
        <v>23056</v>
      </c>
      <c r="M42" s="349"/>
      <c r="N42" s="352">
        <f>M42-βιβλΕσ!L42-αντίγραφα!P42</f>
        <v>-604</v>
      </c>
      <c r="O42" s="352">
        <f t="shared" si="1"/>
        <v>23660</v>
      </c>
      <c r="P42" s="353">
        <f>ταχδικΚΛΠ!J41</f>
        <v>876</v>
      </c>
      <c r="Q42" s="354" t="s">
        <v>247</v>
      </c>
      <c r="R42" s="354" t="s">
        <v>248</v>
      </c>
      <c r="S42" s="363"/>
      <c r="T42" s="358"/>
      <c r="U42" s="358"/>
      <c r="V42" s="358" t="s">
        <v>338</v>
      </c>
      <c r="W42" s="358" t="s">
        <v>339</v>
      </c>
      <c r="X42" s="358"/>
      <c r="Y42" s="358"/>
    </row>
    <row r="43" spans="1:25" s="7" customFormat="1">
      <c r="A43" s="712" t="s">
        <v>406</v>
      </c>
      <c r="B43" s="448">
        <v>36126</v>
      </c>
      <c r="C43" s="277" t="s">
        <v>370</v>
      </c>
      <c r="D43" s="278"/>
      <c r="E43" s="19">
        <f>δικαιώματα!M43</f>
        <v>5446</v>
      </c>
      <c r="F43" s="279">
        <f>φύλλα2α!J43</f>
        <v>-890</v>
      </c>
      <c r="G43" s="279">
        <f>πολλΣυμβ!T43</f>
        <v>0</v>
      </c>
      <c r="H43" s="23">
        <f>αντίγραφα!M43</f>
        <v>0</v>
      </c>
      <c r="I43" s="23">
        <f>μεταγραφή!I43</f>
        <v>4000</v>
      </c>
      <c r="J43" s="23">
        <f>προςΔΟΥ!H43</f>
        <v>9500</v>
      </c>
      <c r="K43" s="351">
        <v>5000</v>
      </c>
      <c r="L43" s="349">
        <f t="shared" si="2"/>
        <v>23056</v>
      </c>
      <c r="M43" s="349"/>
      <c r="N43" s="352">
        <f>M43-βιβλΕσ!L43-αντίγραφα!P43</f>
        <v>-604</v>
      </c>
      <c r="O43" s="352">
        <f t="shared" si="1"/>
        <v>23660</v>
      </c>
      <c r="P43" s="353">
        <f>ταχδικΚΛΠ!J42</f>
        <v>1592</v>
      </c>
      <c r="Q43" s="354" t="s">
        <v>247</v>
      </c>
      <c r="R43" s="354" t="s">
        <v>248</v>
      </c>
      <c r="S43" s="363"/>
      <c r="T43" s="358"/>
      <c r="U43" s="358"/>
      <c r="V43" s="358" t="s">
        <v>338</v>
      </c>
      <c r="W43" s="358" t="s">
        <v>339</v>
      </c>
      <c r="X43" s="358"/>
      <c r="Y43" s="358"/>
    </row>
    <row r="44" spans="1:25" s="7" customFormat="1">
      <c r="A44" s="713"/>
      <c r="B44" s="449"/>
      <c r="C44" s="277" t="s">
        <v>384</v>
      </c>
      <c r="D44" s="278"/>
      <c r="E44" s="19">
        <f>δικαιώματα!M44</f>
        <v>5446</v>
      </c>
      <c r="F44" s="279">
        <f>φύλλα2α!J44</f>
        <v>-890</v>
      </c>
      <c r="G44" s="279">
        <f>πολλΣυμβ!T44</f>
        <v>0</v>
      </c>
      <c r="H44" s="23">
        <f>αντίγραφα!M44</f>
        <v>0</v>
      </c>
      <c r="I44" s="23">
        <f>μεταγραφή!I44</f>
        <v>4000</v>
      </c>
      <c r="J44" s="23">
        <f>προςΔΟΥ!H44</f>
        <v>9500</v>
      </c>
      <c r="K44" s="351">
        <v>5000</v>
      </c>
      <c r="L44" s="349">
        <f t="shared" si="2"/>
        <v>23056</v>
      </c>
      <c r="M44" s="349"/>
      <c r="N44" s="352">
        <f>M44-βιβλΕσ!L44-αντίγραφα!P44</f>
        <v>-604</v>
      </c>
      <c r="O44" s="352">
        <f t="shared" si="1"/>
        <v>23660</v>
      </c>
      <c r="P44" s="353">
        <f>ταχδικΚΛΠ!J43</f>
        <v>180</v>
      </c>
      <c r="Q44" s="354" t="s">
        <v>247</v>
      </c>
      <c r="R44" s="354" t="s">
        <v>248</v>
      </c>
      <c r="S44" s="363"/>
      <c r="T44" s="358"/>
      <c r="U44" s="358"/>
      <c r="V44" s="358" t="s">
        <v>338</v>
      </c>
      <c r="W44" s="358" t="s">
        <v>339</v>
      </c>
      <c r="X44" s="358"/>
      <c r="Y44" s="358"/>
    </row>
    <row r="45" spans="1:25" s="7" customFormat="1">
      <c r="A45" s="360" t="s">
        <v>405</v>
      </c>
      <c r="B45" s="408">
        <v>36126</v>
      </c>
      <c r="C45" s="277" t="s">
        <v>377</v>
      </c>
      <c r="D45" s="278">
        <v>1150000</v>
      </c>
      <c r="E45" s="19">
        <f>δικαιώματα!M45</f>
        <v>17176</v>
      </c>
      <c r="F45" s="279">
        <f>φύλλα2α!J45</f>
        <v>-890</v>
      </c>
      <c r="G45" s="279">
        <f>πολλΣυμβ!T45</f>
        <v>0</v>
      </c>
      <c r="H45" s="23">
        <f>αντίγραφα!M45</f>
        <v>0</v>
      </c>
      <c r="I45" s="351">
        <f>μεταγραφή!I45</f>
        <v>4000</v>
      </c>
      <c r="J45" s="351">
        <f>προςΔΟΥ!H45</f>
        <v>9500</v>
      </c>
      <c r="K45" s="351">
        <v>5000</v>
      </c>
      <c r="L45" s="349">
        <f t="shared" si="2"/>
        <v>34786</v>
      </c>
      <c r="M45" s="349"/>
      <c r="N45" s="352">
        <f>M45-βιβλΕσ!L45-αντίγραφα!P45</f>
        <v>-2673.9999999999995</v>
      </c>
      <c r="O45" s="352">
        <f t="shared" si="1"/>
        <v>37460</v>
      </c>
      <c r="P45" s="353">
        <f>ταχδικΚΛΠ!J44</f>
        <v>3091</v>
      </c>
      <c r="Q45" s="354" t="s">
        <v>247</v>
      </c>
      <c r="R45" s="354" t="s">
        <v>248</v>
      </c>
      <c r="S45" s="363"/>
      <c r="T45" s="358"/>
      <c r="U45" s="358"/>
      <c r="V45" s="358" t="s">
        <v>338</v>
      </c>
      <c r="W45" s="358" t="s">
        <v>339</v>
      </c>
      <c r="X45" s="358"/>
      <c r="Y45" s="358"/>
    </row>
    <row r="46" spans="1:25" s="7" customFormat="1">
      <c r="A46" s="360" t="s">
        <v>405</v>
      </c>
      <c r="B46" s="408">
        <v>36126</v>
      </c>
      <c r="C46" s="277" t="s">
        <v>364</v>
      </c>
      <c r="D46" s="278"/>
      <c r="E46" s="19">
        <f>δικαιώματα!M46</f>
        <v>5446</v>
      </c>
      <c r="F46" s="279">
        <f>φύλλα2α!J46</f>
        <v>-890</v>
      </c>
      <c r="G46" s="350">
        <f>πολλΣυμβ!T46</f>
        <v>0</v>
      </c>
      <c r="H46" s="351">
        <f>αντίγραφα!M46</f>
        <v>0</v>
      </c>
      <c r="I46" s="351">
        <f>μεταγραφή!I46</f>
        <v>4000</v>
      </c>
      <c r="J46" s="351">
        <f>προςΔΟΥ!H46</f>
        <v>9500</v>
      </c>
      <c r="K46" s="351">
        <v>5000</v>
      </c>
      <c r="L46" s="349">
        <f t="shared" si="2"/>
        <v>23056</v>
      </c>
      <c r="M46" s="349"/>
      <c r="N46" s="352">
        <f>M46-βιβλΕσ!L46-αντίγραφα!P46</f>
        <v>-604</v>
      </c>
      <c r="O46" s="352">
        <f t="shared" si="1"/>
        <v>23660</v>
      </c>
      <c r="P46" s="353">
        <f>ταχδικΚΛΠ!J45</f>
        <v>692</v>
      </c>
      <c r="Q46" s="354" t="s">
        <v>247</v>
      </c>
      <c r="R46" s="354" t="s">
        <v>248</v>
      </c>
      <c r="S46" s="363"/>
      <c r="T46" s="358"/>
      <c r="U46" s="358"/>
      <c r="V46" s="358" t="s">
        <v>338</v>
      </c>
      <c r="W46" s="358" t="s">
        <v>339</v>
      </c>
      <c r="X46" s="358"/>
      <c r="Y46" s="358"/>
    </row>
    <row r="47" spans="1:25" s="7" customFormat="1">
      <c r="A47" s="360" t="s">
        <v>405</v>
      </c>
      <c r="B47" s="409">
        <v>36126</v>
      </c>
      <c r="C47" s="280" t="s">
        <v>378</v>
      </c>
      <c r="D47" s="23"/>
      <c r="E47" s="349">
        <f>δικαιώματα!M47</f>
        <v>5446</v>
      </c>
      <c r="F47" s="350">
        <f>φύλλα2α!J47</f>
        <v>-890</v>
      </c>
      <c r="G47" s="350">
        <f>πολλΣυμβ!T47</f>
        <v>0</v>
      </c>
      <c r="H47" s="351">
        <f>αντίγραφα!M47</f>
        <v>0</v>
      </c>
      <c r="I47" s="351">
        <f>μεταγραφή!I47</f>
        <v>4000</v>
      </c>
      <c r="J47" s="351">
        <f>προςΔΟΥ!H47</f>
        <v>9500</v>
      </c>
      <c r="K47" s="351">
        <v>5000</v>
      </c>
      <c r="L47" s="349">
        <f t="shared" si="2"/>
        <v>23056</v>
      </c>
      <c r="M47" s="349"/>
      <c r="N47" s="352">
        <f>M47-βιβλΕσ!L47-αντίγραφα!P47</f>
        <v>-604</v>
      </c>
      <c r="O47" s="352">
        <f t="shared" si="1"/>
        <v>23660</v>
      </c>
      <c r="P47" s="353">
        <f>ταχδικΚΛΠ!J46</f>
        <v>470</v>
      </c>
      <c r="Q47" s="354" t="s">
        <v>247</v>
      </c>
      <c r="R47" s="354" t="s">
        <v>248</v>
      </c>
      <c r="S47" s="363"/>
      <c r="T47" s="358"/>
      <c r="U47" s="358"/>
      <c r="V47" s="358" t="s">
        <v>338</v>
      </c>
      <c r="W47" s="358" t="s">
        <v>339</v>
      </c>
      <c r="X47" s="358"/>
      <c r="Y47" s="358"/>
    </row>
    <row r="48" spans="1:25" s="7" customFormat="1">
      <c r="A48" s="360" t="s">
        <v>405</v>
      </c>
      <c r="B48" s="409">
        <v>36129</v>
      </c>
      <c r="C48" s="280" t="s">
        <v>367</v>
      </c>
      <c r="D48" s="23"/>
      <c r="E48" s="19">
        <f>δικαιώματα!M48</f>
        <v>5446</v>
      </c>
      <c r="F48" s="279">
        <f>φύλλα2α!J48</f>
        <v>-890</v>
      </c>
      <c r="G48" s="279">
        <f>πολλΣυμβ!T48</f>
        <v>0</v>
      </c>
      <c r="H48" s="23">
        <f>αντίγραφα!M48</f>
        <v>0</v>
      </c>
      <c r="I48" s="23">
        <f>μεταγραφή!I48</f>
        <v>4000</v>
      </c>
      <c r="J48" s="23">
        <f>προςΔΟΥ!H48</f>
        <v>9500</v>
      </c>
      <c r="K48" s="23">
        <v>5000</v>
      </c>
      <c r="L48" s="19">
        <f t="shared" si="2"/>
        <v>23056</v>
      </c>
      <c r="M48" s="349"/>
      <c r="N48" s="352">
        <f>M48-βιβλΕσ!L48-αντίγραφα!P48</f>
        <v>-604</v>
      </c>
      <c r="O48" s="352">
        <f t="shared" si="1"/>
        <v>23660</v>
      </c>
      <c r="P48" s="353">
        <f>ταχδικΚΛΠ!J47</f>
        <v>922</v>
      </c>
      <c r="Q48" s="354" t="s">
        <v>247</v>
      </c>
      <c r="R48" s="354" t="s">
        <v>248</v>
      </c>
      <c r="S48" s="363"/>
      <c r="T48" s="358"/>
      <c r="U48" s="358"/>
      <c r="V48" s="358" t="s">
        <v>338</v>
      </c>
      <c r="W48" s="358" t="s">
        <v>339</v>
      </c>
      <c r="X48" s="358"/>
      <c r="Y48" s="358"/>
    </row>
    <row r="49" spans="1:25">
      <c r="A49" s="435" t="s">
        <v>79</v>
      </c>
      <c r="B49" s="436"/>
      <c r="C49" s="436"/>
      <c r="D49" s="436"/>
      <c r="E49" s="13">
        <f t="shared" ref="E49:P49" si="3">SUM(E3:E48)</f>
        <v>577761.6</v>
      </c>
      <c r="F49" s="13">
        <f t="shared" si="3"/>
        <v>-24920</v>
      </c>
      <c r="G49" s="13">
        <f t="shared" si="3"/>
        <v>0</v>
      </c>
      <c r="H49" s="13">
        <f t="shared" si="3"/>
        <v>23496</v>
      </c>
      <c r="I49" s="13">
        <f t="shared" si="3"/>
        <v>181100</v>
      </c>
      <c r="J49" s="13">
        <f t="shared" si="3"/>
        <v>418000</v>
      </c>
      <c r="K49" s="13">
        <f t="shared" si="3"/>
        <v>225000</v>
      </c>
      <c r="L49" s="13">
        <f t="shared" si="3"/>
        <v>1400437.6</v>
      </c>
      <c r="M49" s="13">
        <f t="shared" si="3"/>
        <v>16746</v>
      </c>
      <c r="N49" s="13">
        <f t="shared" si="3"/>
        <v>-77800.399999999994</v>
      </c>
      <c r="O49" s="13">
        <f t="shared" si="3"/>
        <v>1478238</v>
      </c>
      <c r="P49" s="13">
        <f t="shared" si="3"/>
        <v>295494</v>
      </c>
    </row>
    <row r="51" spans="1:25" s="5" customFormat="1" ht="15.75">
      <c r="B51" s="11"/>
      <c r="D51" s="2"/>
      <c r="E51" s="2"/>
      <c r="F51" s="2"/>
      <c r="G51" s="2"/>
      <c r="H51" s="2"/>
      <c r="I51" s="2"/>
      <c r="J51" s="2"/>
      <c r="K51" s="258" t="s">
        <v>319</v>
      </c>
      <c r="L51" s="2"/>
      <c r="M51" s="2"/>
      <c r="N51" s="2"/>
      <c r="O51" s="2"/>
      <c r="P51" s="195" t="s">
        <v>157</v>
      </c>
      <c r="Q51" s="223"/>
      <c r="R51" s="223"/>
      <c r="S51" s="223"/>
      <c r="T51" s="249"/>
      <c r="U51" s="249"/>
      <c r="V51" s="249"/>
      <c r="W51" s="249"/>
      <c r="X51" s="249"/>
      <c r="Y51" s="128"/>
    </row>
    <row r="52" spans="1:25">
      <c r="Q52" s="225" t="s">
        <v>250</v>
      </c>
      <c r="R52" s="225"/>
      <c r="S52" s="225"/>
      <c r="T52" s="229"/>
      <c r="U52" s="249"/>
      <c r="V52" s="249"/>
      <c r="W52" s="249"/>
      <c r="X52" s="249"/>
    </row>
    <row r="53" spans="1:25">
      <c r="K53" s="230" t="s">
        <v>251</v>
      </c>
      <c r="Q53" s="225"/>
      <c r="R53" s="225" t="s">
        <v>301</v>
      </c>
      <c r="S53" s="225"/>
      <c r="T53" s="249"/>
      <c r="U53" s="249"/>
      <c r="V53" s="249"/>
      <c r="W53" s="249"/>
      <c r="X53" s="249"/>
    </row>
    <row r="54" spans="1:25">
      <c r="S54" s="225" t="s">
        <v>287</v>
      </c>
    </row>
    <row r="55" spans="1:25">
      <c r="S55" s="5"/>
      <c r="T55" s="249" t="s">
        <v>158</v>
      </c>
      <c r="U55" s="249"/>
      <c r="V55" s="249"/>
      <c r="W55" s="249"/>
      <c r="X55" s="249"/>
    </row>
    <row r="56" spans="1:25">
      <c r="S56" s="5"/>
      <c r="U56" s="249" t="s">
        <v>249</v>
      </c>
      <c r="V56" s="249"/>
      <c r="W56" s="249"/>
      <c r="X56" s="249"/>
    </row>
    <row r="57" spans="1:25">
      <c r="V57" s="316" t="s">
        <v>334</v>
      </c>
    </row>
    <row r="58" spans="1:25">
      <c r="W58" s="317" t="s">
        <v>335</v>
      </c>
    </row>
    <row r="60" spans="1:25">
      <c r="C60" s="318" t="s">
        <v>336</v>
      </c>
    </row>
    <row r="61" spans="1:25">
      <c r="C61" s="319" t="s">
        <v>337</v>
      </c>
    </row>
  </sheetData>
  <mergeCells count="17">
    <mergeCell ref="B43:B44"/>
    <mergeCell ref="P1:Y2"/>
    <mergeCell ref="N1:O1"/>
    <mergeCell ref="L1:M1"/>
    <mergeCell ref="E1:K1"/>
    <mergeCell ref="A49:D49"/>
    <mergeCell ref="A1:A2"/>
    <mergeCell ref="B1:B2"/>
    <mergeCell ref="C1:C2"/>
    <mergeCell ref="D1:D2"/>
    <mergeCell ref="B14:B16"/>
    <mergeCell ref="A14:A16"/>
    <mergeCell ref="B18:B19"/>
    <mergeCell ref="A18:A19"/>
    <mergeCell ref="B26:B27"/>
    <mergeCell ref="A26:A27"/>
    <mergeCell ref="A43:A4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pane ySplit="2" topLeftCell="A3" activePane="bottomLeft" state="frozen"/>
      <selection pane="bottomLeft" activeCell="C60" sqref="C60"/>
    </sheetView>
  </sheetViews>
  <sheetFormatPr defaultRowHeight="11.25"/>
  <cols>
    <col min="1" max="2" width="8.140625" style="11" bestFit="1" customWidth="1"/>
    <col min="3" max="3" width="54.5703125" style="128" bestFit="1" customWidth="1"/>
    <col min="4" max="4" width="15.140625" style="5" customWidth="1"/>
    <col min="5" max="5" width="9.28515625" style="2" bestFit="1" customWidth="1"/>
    <col min="6" max="6" width="10.140625" style="2" bestFit="1" customWidth="1"/>
    <col min="7" max="7" width="11" style="2" bestFit="1" customWidth="1"/>
    <col min="8" max="10" width="10.28515625" style="2" bestFit="1" customWidth="1"/>
    <col min="11" max="11" width="9.42578125" style="2" bestFit="1" customWidth="1"/>
    <col min="12" max="12" width="7.7109375" style="5" customWidth="1"/>
    <col min="13" max="13" width="6.7109375" style="5" customWidth="1"/>
    <col min="14" max="16" width="9.140625" style="5"/>
    <col min="17" max="17" width="8.140625" style="5" bestFit="1" customWidth="1"/>
    <col min="18" max="19" width="9.42578125" style="5" bestFit="1" customWidth="1"/>
    <col min="20" max="20" width="8.140625" style="5" bestFit="1" customWidth="1"/>
    <col min="21" max="21" width="7.7109375" style="5" bestFit="1" customWidth="1"/>
    <col min="22" max="23" width="8.140625" style="5" bestFit="1" customWidth="1"/>
    <col min="24" max="24" width="7.28515625" style="5" bestFit="1" customWidth="1"/>
    <col min="25" max="25" width="4.85546875" style="5" customWidth="1"/>
    <col min="26" max="26" width="6.42578125" style="5" bestFit="1" customWidth="1"/>
    <col min="27" max="29" width="5.7109375" style="5" bestFit="1" customWidth="1"/>
    <col min="30" max="16384" width="9.140625" style="5"/>
  </cols>
  <sheetData>
    <row r="1" spans="1:29" s="129" customFormat="1" ht="15.75" customHeight="1">
      <c r="A1" s="579" t="s">
        <v>26</v>
      </c>
      <c r="B1" s="581" t="s">
        <v>25</v>
      </c>
      <c r="C1" s="583" t="s">
        <v>64</v>
      </c>
      <c r="D1" s="583" t="s">
        <v>65</v>
      </c>
      <c r="E1" s="585" t="s">
        <v>77</v>
      </c>
      <c r="F1" s="586"/>
      <c r="G1" s="586"/>
      <c r="H1" s="432" t="s">
        <v>54</v>
      </c>
      <c r="I1" s="433"/>
      <c r="J1" s="578" t="s">
        <v>76</v>
      </c>
      <c r="K1" s="578"/>
      <c r="L1" s="336"/>
      <c r="M1" s="336"/>
      <c r="N1" s="587" t="s">
        <v>355</v>
      </c>
      <c r="O1" s="587"/>
      <c r="P1" s="336"/>
      <c r="Q1" s="587" t="s">
        <v>275</v>
      </c>
      <c r="R1" s="587"/>
      <c r="S1" s="587"/>
      <c r="T1" s="587"/>
      <c r="U1" s="5"/>
      <c r="V1" s="573" t="s">
        <v>54</v>
      </c>
      <c r="W1" s="573" t="s">
        <v>276</v>
      </c>
      <c r="X1" s="573" t="s">
        <v>277</v>
      </c>
      <c r="Y1" s="5"/>
      <c r="Z1" s="575" t="s">
        <v>278</v>
      </c>
      <c r="AA1" s="576"/>
      <c r="AB1" s="576"/>
      <c r="AC1" s="577"/>
    </row>
    <row r="2" spans="1:29" ht="12" thickBot="1">
      <c r="A2" s="580"/>
      <c r="B2" s="582"/>
      <c r="C2" s="584"/>
      <c r="D2" s="584"/>
      <c r="E2" s="93" t="s">
        <v>55</v>
      </c>
      <c r="F2" s="93" t="s">
        <v>56</v>
      </c>
      <c r="G2" s="138" t="s">
        <v>57</v>
      </c>
      <c r="H2" s="94" t="s">
        <v>58</v>
      </c>
      <c r="I2" s="131" t="s">
        <v>60</v>
      </c>
      <c r="J2" s="94" t="s">
        <v>156</v>
      </c>
      <c r="K2" s="130" t="s">
        <v>59</v>
      </c>
      <c r="L2" s="337" t="s">
        <v>356</v>
      </c>
      <c r="M2" s="337"/>
      <c r="N2" s="326" t="s">
        <v>309</v>
      </c>
      <c r="O2" s="326" t="s">
        <v>310</v>
      </c>
      <c r="P2" s="337"/>
      <c r="Q2" s="250" t="s">
        <v>279</v>
      </c>
      <c r="R2" s="251">
        <v>1.2999999999999999E-2</v>
      </c>
      <c r="S2" s="251">
        <v>6.4999999999999997E-3</v>
      </c>
      <c r="T2" s="252">
        <v>1.25E-3</v>
      </c>
      <c r="V2" s="574"/>
      <c r="W2" s="574"/>
      <c r="X2" s="574"/>
      <c r="Z2" s="253" t="s">
        <v>72</v>
      </c>
      <c r="AA2" s="254" t="s">
        <v>279</v>
      </c>
      <c r="AB2" s="253" t="s">
        <v>276</v>
      </c>
      <c r="AC2" s="253" t="s">
        <v>277</v>
      </c>
    </row>
    <row r="3" spans="1:29" s="27" customFormat="1">
      <c r="A3" s="35" t="str">
        <f>συμβολαια!A3</f>
        <v>..??..</v>
      </c>
      <c r="B3" s="35">
        <f>συμβολαια!B3</f>
        <v>36101</v>
      </c>
      <c r="C3" s="161" t="str">
        <f>συμβολαια!C3</f>
        <v>γονική</v>
      </c>
      <c r="D3" s="35">
        <f>συμβολαια!D3</f>
        <v>370000</v>
      </c>
      <c r="E3" s="35">
        <f>'κ-15-17'!D3</f>
        <v>0</v>
      </c>
      <c r="F3" s="35">
        <f>'κ-15-17'!M3</f>
        <v>0</v>
      </c>
      <c r="G3" s="35">
        <f>'κ-15-17'!V3</f>
        <v>0</v>
      </c>
      <c r="H3" s="35">
        <f>δικαιώματα!I3</f>
        <v>594</v>
      </c>
      <c r="I3" s="35">
        <f>δικαιώματα!J3+φύλλα2α!G3+πολλΣυμβ!Q3+αντίγραφα!J3</f>
        <v>300</v>
      </c>
      <c r="J3" s="35">
        <f>δικαιώματα!K3+φύλλα2α!H3+πολλΣυμβ!R3+αντίγραφα!K3</f>
        <v>680</v>
      </c>
      <c r="K3" s="35">
        <f>δικαιώματα!L3+φύλλα2α!I3+πολλΣυμβ!S3+αντίγραφα!L3</f>
        <v>136</v>
      </c>
      <c r="N3" s="32"/>
      <c r="O3" s="32"/>
      <c r="Q3" s="255"/>
      <c r="R3" s="255"/>
      <c r="S3" s="255"/>
      <c r="T3" s="255"/>
      <c r="U3" s="7"/>
      <c r="V3" s="256">
        <f>[1]δικαιώματα!H3+[1]δικαιώματα!I3</f>
        <v>0.6</v>
      </c>
      <c r="W3" s="256">
        <f>[1]δικαιώματα!J3</f>
        <v>0.60000000000000009</v>
      </c>
      <c r="X3" s="256">
        <f>[1]δικαιώματα!K3</f>
        <v>0.12</v>
      </c>
      <c r="Y3" s="7"/>
      <c r="Z3" s="257"/>
      <c r="AA3" s="257"/>
      <c r="AB3" s="257"/>
      <c r="AC3" s="257"/>
    </row>
    <row r="4" spans="1:29" s="27" customFormat="1">
      <c r="A4" s="35" t="str">
        <f>συμβολαια!A4</f>
        <v>..??..</v>
      </c>
      <c r="B4" s="35">
        <f>συμβολαια!B4</f>
        <v>36101</v>
      </c>
      <c r="C4" s="161" t="str">
        <f>συμβολαια!C4</f>
        <v>πληρεξούσιο</v>
      </c>
      <c r="D4" s="35">
        <f>συμβολαια!D4</f>
        <v>0</v>
      </c>
      <c r="E4" s="35">
        <f>'κ-15-17'!D4</f>
        <v>0</v>
      </c>
      <c r="F4" s="35">
        <f>'κ-15-17'!M4</f>
        <v>0</v>
      </c>
      <c r="G4" s="35">
        <f>'κ-15-17'!V4</f>
        <v>0</v>
      </c>
      <c r="H4" s="35">
        <f>δικαιώματα!I4</f>
        <v>194.4</v>
      </c>
      <c r="I4" s="35">
        <f>δικαιώματα!J4+φύλλα2α!G4+πολλΣυμβ!Q4+αντίγραφα!J4</f>
        <v>100</v>
      </c>
      <c r="J4" s="35">
        <f>δικαιώματα!K4+φύλλα2α!H4+πολλΣυμβ!R4+αντίγραφα!K4</f>
        <v>258</v>
      </c>
      <c r="K4" s="35">
        <f>δικαιώματα!L4+φύλλα2α!I4+πολλΣυμβ!S4+αντίγραφα!L4</f>
        <v>51.6</v>
      </c>
      <c r="N4" s="32"/>
      <c r="O4" s="32"/>
      <c r="Q4" s="32"/>
      <c r="R4" s="32"/>
      <c r="S4" s="32"/>
      <c r="T4" s="32"/>
      <c r="V4" s="32"/>
      <c r="W4" s="32"/>
      <c r="X4" s="32"/>
      <c r="Z4" s="32"/>
      <c r="AA4" s="32"/>
      <c r="AB4" s="32"/>
      <c r="AC4" s="32"/>
    </row>
    <row r="5" spans="1:29" s="27" customFormat="1">
      <c r="A5" s="35" t="str">
        <f>συμβολαια!A5</f>
        <v>..??..</v>
      </c>
      <c r="B5" s="35">
        <f>συμβολαια!B5</f>
        <v>36101</v>
      </c>
      <c r="C5" s="161" t="str">
        <f>συμβολαια!C5</f>
        <v>πληρεξούσιο</v>
      </c>
      <c r="D5" s="35">
        <f>συμβολαια!D5</f>
        <v>0</v>
      </c>
      <c r="E5" s="35">
        <f>'κ-15-17'!D5</f>
        <v>0</v>
      </c>
      <c r="F5" s="35">
        <f>'κ-15-17'!M5</f>
        <v>0</v>
      </c>
      <c r="G5" s="35">
        <f>'κ-15-17'!V5</f>
        <v>0</v>
      </c>
      <c r="H5" s="35">
        <f>δικαιώματα!I5</f>
        <v>194.4</v>
      </c>
      <c r="I5" s="35">
        <f>δικαιώματα!J5+φύλλα2α!G5+πολλΣυμβ!Q5+αντίγραφα!J5</f>
        <v>100</v>
      </c>
      <c r="J5" s="35">
        <f>δικαιώματα!K5+φύλλα2α!H5+πολλΣυμβ!R5+αντίγραφα!K5</f>
        <v>258</v>
      </c>
      <c r="K5" s="35">
        <f>δικαιώματα!L5+φύλλα2α!I5+πολλΣυμβ!S5+αντίγραφα!L5</f>
        <v>51.6</v>
      </c>
      <c r="N5" s="32"/>
      <c r="O5" s="32"/>
      <c r="Q5" s="32"/>
      <c r="R5" s="32"/>
      <c r="S5" s="32"/>
      <c r="T5" s="32"/>
      <c r="V5" s="32"/>
      <c r="W5" s="32"/>
      <c r="X5" s="32"/>
      <c r="Z5" s="32"/>
      <c r="AA5" s="32"/>
      <c r="AB5" s="32"/>
      <c r="AC5" s="32"/>
    </row>
    <row r="6" spans="1:29" s="27" customFormat="1">
      <c r="A6" s="35" t="str">
        <f>συμβολαια!A6</f>
        <v>..??..</v>
      </c>
      <c r="B6" s="35">
        <f>συμβολαια!B6</f>
        <v>36102</v>
      </c>
      <c r="C6" s="161" t="str">
        <f>συμβολαια!C6</f>
        <v>δωρεάς πρόταση</v>
      </c>
      <c r="D6" s="35">
        <f>συμβολαια!D6</f>
        <v>2400000</v>
      </c>
      <c r="E6" s="35">
        <f>'κ-15-17'!D6</f>
        <v>0</v>
      </c>
      <c r="F6" s="35">
        <f>'κ-15-17'!M6</f>
        <v>0</v>
      </c>
      <c r="G6" s="35">
        <f>'κ-15-17'!V6</f>
        <v>0</v>
      </c>
      <c r="H6" s="35">
        <f>δικαιώματα!I6</f>
        <v>2786.4</v>
      </c>
      <c r="I6" s="35">
        <f>δικαιώματα!J6+φύλλα2α!G6+πολλΣυμβ!Q6+αντίγραφα!J6</f>
        <v>100</v>
      </c>
      <c r="J6" s="35">
        <f>δικαιώματα!K6+φύλλα2α!H6+πολλΣυμβ!R6+αντίγραφα!K6</f>
        <v>1698</v>
      </c>
      <c r="K6" s="35">
        <f>δικαιώματα!L6+φύλλα2α!I6+πολλΣυμβ!S6+αντίγραφα!L6</f>
        <v>339.6</v>
      </c>
      <c r="N6" s="32"/>
      <c r="O6" s="32"/>
      <c r="Q6" s="32"/>
      <c r="R6" s="32"/>
      <c r="S6" s="32"/>
      <c r="T6" s="32"/>
      <c r="V6" s="32"/>
      <c r="W6" s="32"/>
      <c r="X6" s="32"/>
      <c r="Z6" s="32"/>
      <c r="AA6" s="32"/>
      <c r="AB6" s="32"/>
      <c r="AC6" s="32"/>
    </row>
    <row r="7" spans="1:29" s="27" customFormat="1">
      <c r="A7" s="35" t="str">
        <f>συμβολαια!A7</f>
        <v>..??..</v>
      </c>
      <c r="B7" s="35">
        <f>συμβολαια!B7</f>
        <v>36102</v>
      </c>
      <c r="C7" s="161" t="str">
        <f>συμβολαια!C7</f>
        <v>δωρεάς πρόταση</v>
      </c>
      <c r="D7" s="35">
        <f>συμβολαια!D7</f>
        <v>400000</v>
      </c>
      <c r="E7" s="35">
        <f>'κ-15-17'!D7</f>
        <v>0</v>
      </c>
      <c r="F7" s="35">
        <f>'κ-15-17'!M7</f>
        <v>0</v>
      </c>
      <c r="G7" s="35">
        <f>'κ-15-17'!V7</f>
        <v>0</v>
      </c>
      <c r="H7" s="35">
        <f>δικαιώματα!I7</f>
        <v>626.4</v>
      </c>
      <c r="I7" s="35">
        <f>δικαιώματα!J7+φύλλα2α!G7+πολλΣυμβ!Q7+αντίγραφα!J7</f>
        <v>100</v>
      </c>
      <c r="J7" s="35">
        <f>δικαιώματα!K7+φύλλα2α!H7+πολλΣυμβ!R7+αντίγραφα!K7</f>
        <v>498</v>
      </c>
      <c r="K7" s="35">
        <f>δικαιώματα!L7+φύλλα2α!I7+πολλΣυμβ!S7+αντίγραφα!L7</f>
        <v>99.600000000000009</v>
      </c>
      <c r="N7" s="32"/>
      <c r="O7" s="32"/>
      <c r="Q7" s="32"/>
      <c r="R7" s="32"/>
      <c r="S7" s="32"/>
      <c r="T7" s="32"/>
      <c r="V7" s="32"/>
      <c r="W7" s="32"/>
      <c r="X7" s="32"/>
      <c r="Z7" s="32"/>
      <c r="AA7" s="32"/>
      <c r="AB7" s="32"/>
      <c r="AC7" s="32"/>
    </row>
    <row r="8" spans="1:29" s="27" customFormat="1">
      <c r="A8" s="35" t="str">
        <f>συμβολαια!A8</f>
        <v>..??..</v>
      </c>
      <c r="B8" s="35">
        <f>συμβολαια!B8</f>
        <v>36102</v>
      </c>
      <c r="C8" s="161" t="str">
        <f>συμβολαια!C8</f>
        <v>βεβαίωση ένορκος</v>
      </c>
      <c r="D8" s="35">
        <f>συμβολαια!D8</f>
        <v>0</v>
      </c>
      <c r="E8" s="35">
        <f>'κ-15-17'!D8</f>
        <v>0</v>
      </c>
      <c r="F8" s="35">
        <f>'κ-15-17'!M8</f>
        <v>0</v>
      </c>
      <c r="G8" s="35">
        <f>'κ-15-17'!V8</f>
        <v>0</v>
      </c>
      <c r="H8" s="35">
        <f>δικαιώματα!I8</f>
        <v>194.4</v>
      </c>
      <c r="I8" s="35">
        <f>δικαιώματα!J8+φύλλα2α!G8+πολλΣυμβ!Q8+αντίγραφα!J8</f>
        <v>100</v>
      </c>
      <c r="J8" s="35">
        <f>δικαιώματα!K8+φύλλα2α!H8+πολλΣυμβ!R8+αντίγραφα!K8</f>
        <v>258</v>
      </c>
      <c r="K8" s="35">
        <f>δικαιώματα!L8+φύλλα2α!I8+πολλΣυμβ!S8+αντίγραφα!L8</f>
        <v>51.6</v>
      </c>
      <c r="N8" s="32"/>
      <c r="O8" s="32"/>
      <c r="Q8" s="32"/>
      <c r="R8" s="32"/>
      <c r="S8" s="32"/>
      <c r="T8" s="32"/>
      <c r="V8" s="32"/>
      <c r="W8" s="32"/>
      <c r="X8" s="32"/>
      <c r="Z8" s="32"/>
      <c r="AA8" s="32"/>
      <c r="AB8" s="32"/>
      <c r="AC8" s="32"/>
    </row>
    <row r="9" spans="1:29" s="27" customFormat="1">
      <c r="A9" s="35" t="str">
        <f>συμβολαια!A9</f>
        <v>..??..</v>
      </c>
      <c r="B9" s="35">
        <f>συμβολαια!B9</f>
        <v>36102</v>
      </c>
      <c r="C9" s="161" t="str">
        <f>συμβολαια!C9</f>
        <v>βεβαίωση ένορκος</v>
      </c>
      <c r="D9" s="35">
        <f>συμβολαια!D9</f>
        <v>0</v>
      </c>
      <c r="E9" s="35">
        <f>'κ-15-17'!D9</f>
        <v>0</v>
      </c>
      <c r="F9" s="35">
        <f>'κ-15-17'!M9</f>
        <v>0</v>
      </c>
      <c r="G9" s="35">
        <f>'κ-15-17'!V9</f>
        <v>0</v>
      </c>
      <c r="H9" s="35">
        <f>δικαιώματα!I9</f>
        <v>194.4</v>
      </c>
      <c r="I9" s="35">
        <f>δικαιώματα!J9+φύλλα2α!G9+πολλΣυμβ!Q9+αντίγραφα!J9</f>
        <v>100</v>
      </c>
      <c r="J9" s="35">
        <f>δικαιώματα!K9+φύλλα2α!H9+πολλΣυμβ!R9+αντίγραφα!K9</f>
        <v>258</v>
      </c>
      <c r="K9" s="35">
        <f>δικαιώματα!L9+φύλλα2α!I9+πολλΣυμβ!S9+αντίγραφα!L9</f>
        <v>51.6</v>
      </c>
      <c r="N9" s="32"/>
      <c r="O9" s="32"/>
      <c r="Q9" s="32"/>
      <c r="R9" s="32"/>
      <c r="S9" s="32"/>
      <c r="T9" s="32"/>
      <c r="V9" s="32"/>
      <c r="W9" s="32"/>
      <c r="X9" s="32"/>
      <c r="Z9" s="32"/>
      <c r="AA9" s="32"/>
      <c r="AB9" s="32"/>
      <c r="AC9" s="32"/>
    </row>
    <row r="10" spans="1:29" s="27" customFormat="1">
      <c r="A10" s="35" t="str">
        <f>συμβολαια!A10</f>
        <v>..??..</v>
      </c>
      <c r="B10" s="35">
        <f>συμβολαια!B10</f>
        <v>36102</v>
      </c>
      <c r="C10" s="161" t="str">
        <f>συμβολαια!C10</f>
        <v>βεβαίωση ένορκος</v>
      </c>
      <c r="D10" s="35">
        <f>συμβολαια!D10</f>
        <v>0</v>
      </c>
      <c r="E10" s="35">
        <f>'κ-15-17'!D10</f>
        <v>0</v>
      </c>
      <c r="F10" s="35">
        <f>'κ-15-17'!M10</f>
        <v>0</v>
      </c>
      <c r="G10" s="35">
        <f>'κ-15-17'!V10</f>
        <v>0</v>
      </c>
      <c r="H10" s="35">
        <f>δικαιώματα!I10</f>
        <v>194.4</v>
      </c>
      <c r="I10" s="35">
        <f>δικαιώματα!J10+φύλλα2α!G10+πολλΣυμβ!Q10+αντίγραφα!J10</f>
        <v>100</v>
      </c>
      <c r="J10" s="35">
        <f>δικαιώματα!K10+φύλλα2α!H10+πολλΣυμβ!R10+αντίγραφα!K10</f>
        <v>258</v>
      </c>
      <c r="K10" s="35">
        <f>δικαιώματα!L10+φύλλα2α!I10+πολλΣυμβ!S10+αντίγραφα!L10</f>
        <v>51.6</v>
      </c>
      <c r="N10" s="32"/>
      <c r="O10" s="32"/>
      <c r="Q10" s="32"/>
      <c r="R10" s="32"/>
      <c r="S10" s="32"/>
      <c r="T10" s="32"/>
      <c r="V10" s="32"/>
      <c r="W10" s="32"/>
      <c r="X10" s="32"/>
      <c r="Z10" s="32"/>
      <c r="AA10" s="32"/>
      <c r="AB10" s="32"/>
      <c r="AC10" s="32"/>
    </row>
    <row r="11" spans="1:29" s="27" customFormat="1">
      <c r="A11" s="35" t="str">
        <f>συμβολαια!A11</f>
        <v>..??..</v>
      </c>
      <c r="B11" s="35">
        <f>συμβολαια!B11</f>
        <v>36103</v>
      </c>
      <c r="C11" s="161" t="str">
        <f>συμβολαια!C11</f>
        <v>κληρονομιάς αποδοχή</v>
      </c>
      <c r="D11" s="35">
        <f>συμβολαια!D11</f>
        <v>0</v>
      </c>
      <c r="E11" s="35">
        <f>'κ-15-17'!D11</f>
        <v>0</v>
      </c>
      <c r="F11" s="35">
        <f>'κ-15-17'!M11</f>
        <v>0</v>
      </c>
      <c r="G11" s="35">
        <f>'κ-15-17'!V11</f>
        <v>0</v>
      </c>
      <c r="H11" s="35">
        <f>δικαιώματα!I11</f>
        <v>194.4</v>
      </c>
      <c r="I11" s="35">
        <f>δικαιώματα!J11+φύλλα2α!G11+πολλΣυμβ!Q11+αντίγραφα!J11</f>
        <v>100</v>
      </c>
      <c r="J11" s="35">
        <f>δικαιώματα!K11+φύλλα2α!H11+πολλΣυμβ!R11+αντίγραφα!K11</f>
        <v>258</v>
      </c>
      <c r="K11" s="35">
        <f>δικαιώματα!L11+φύλλα2α!I11+πολλΣυμβ!S11+αντίγραφα!L11</f>
        <v>51.6</v>
      </c>
      <c r="N11" s="32"/>
      <c r="O11" s="32"/>
      <c r="Q11" s="32"/>
      <c r="R11" s="32"/>
      <c r="S11" s="32"/>
      <c r="T11" s="32"/>
      <c r="V11" s="32"/>
      <c r="W11" s="32"/>
      <c r="X11" s="32"/>
      <c r="Z11" s="32"/>
      <c r="AA11" s="32"/>
      <c r="AB11" s="32"/>
      <c r="AC11" s="32"/>
    </row>
    <row r="12" spans="1:29" s="27" customFormat="1">
      <c r="A12" s="35" t="str">
        <f>συμβολαια!A12</f>
        <v>..??..</v>
      </c>
      <c r="B12" s="35">
        <f>συμβολαια!B12</f>
        <v>36103</v>
      </c>
      <c r="C12" s="161" t="str">
        <f>συμβολαια!C12</f>
        <v>δωρεά</v>
      </c>
      <c r="D12" s="35">
        <f>συμβολαια!D12</f>
        <v>1250000</v>
      </c>
      <c r="E12" s="35">
        <f>'κ-15-17'!D12</f>
        <v>0</v>
      </c>
      <c r="F12" s="35">
        <f>'κ-15-17'!M12</f>
        <v>0</v>
      </c>
      <c r="G12" s="35">
        <f>'κ-15-17'!V12</f>
        <v>0</v>
      </c>
      <c r="H12" s="35">
        <f>δικαιώματα!I12</f>
        <v>1544.3999999999999</v>
      </c>
      <c r="I12" s="35">
        <f>δικαιώματα!J12+φύλλα2α!G12+πολλΣυμβ!Q12+αντίγραφα!J12</f>
        <v>900</v>
      </c>
      <c r="J12" s="35">
        <f>δικαιώματα!K12+φύλλα2α!H12+πολλΣυμβ!R12+αντίγραφα!K12</f>
        <v>1808</v>
      </c>
      <c r="K12" s="35">
        <f>δικαιώματα!L12+φύλλα2α!I12+πολλΣυμβ!S12+αντίγραφα!L12</f>
        <v>361.6</v>
      </c>
      <c r="N12" s="32"/>
      <c r="O12" s="32"/>
      <c r="Q12" s="32"/>
      <c r="R12" s="32"/>
      <c r="S12" s="32"/>
      <c r="T12" s="32"/>
      <c r="V12" s="32"/>
      <c r="W12" s="32"/>
      <c r="X12" s="32"/>
      <c r="Z12" s="32"/>
      <c r="AA12" s="32"/>
      <c r="AB12" s="32"/>
      <c r="AC12" s="32"/>
    </row>
    <row r="13" spans="1:29" s="27" customFormat="1">
      <c r="A13" s="35" t="str">
        <f>συμβολαια!A13</f>
        <v>..??..</v>
      </c>
      <c r="B13" s="35">
        <f>συμβολαια!B13</f>
        <v>36103</v>
      </c>
      <c r="C13" s="161" t="str">
        <f>συμβολαια!C13</f>
        <v>δωρεά</v>
      </c>
      <c r="D13" s="35">
        <f>συμβολαια!D13</f>
        <v>630000</v>
      </c>
      <c r="E13" s="35">
        <f>'κ-15-17'!D13</f>
        <v>0</v>
      </c>
      <c r="F13" s="35">
        <f>'κ-15-17'!M13</f>
        <v>0</v>
      </c>
      <c r="G13" s="35">
        <f>'κ-15-17'!V13</f>
        <v>0</v>
      </c>
      <c r="H13" s="35">
        <f>δικαιώματα!I13</f>
        <v>874.8</v>
      </c>
      <c r="I13" s="35">
        <f>δικαιώματα!J13+φύλλα2α!G13+πολλΣυμβ!Q13+αντίγραφα!J13</f>
        <v>100</v>
      </c>
      <c r="J13" s="35">
        <f>δικαιώματα!K13+φύλλα2α!H13+πολλΣυμβ!R13+αντίγραφα!K13</f>
        <v>636</v>
      </c>
      <c r="K13" s="35">
        <f>δικαιώματα!L13+φύλλα2α!I13+πολλΣυμβ!S13+αντίγραφα!L13</f>
        <v>127.20000000000002</v>
      </c>
      <c r="N13" s="32"/>
      <c r="O13" s="32"/>
      <c r="Q13" s="32"/>
      <c r="R13" s="32"/>
      <c r="S13" s="32"/>
      <c r="T13" s="32"/>
      <c r="V13" s="32"/>
      <c r="W13" s="32"/>
      <c r="X13" s="32"/>
      <c r="Z13" s="32"/>
      <c r="AA13" s="32"/>
      <c r="AB13" s="32"/>
      <c r="AC13" s="32"/>
    </row>
    <row r="14" spans="1:29" s="27" customFormat="1">
      <c r="A14" s="35" t="str">
        <f>συμβολαια!A14</f>
        <v>..???..</v>
      </c>
      <c r="B14" s="35">
        <f>συμβολαια!B14</f>
        <v>36103</v>
      </c>
      <c r="C14" s="161" t="str">
        <f>συμβολαια!C14</f>
        <v>διανομή</v>
      </c>
      <c r="D14" s="35">
        <f>συμβολαια!D14</f>
        <v>6000000</v>
      </c>
      <c r="E14" s="35">
        <f>'κ-15-17'!D14</f>
        <v>0</v>
      </c>
      <c r="F14" s="35">
        <f>'κ-15-17'!M14</f>
        <v>0</v>
      </c>
      <c r="G14" s="35">
        <f>'κ-15-17'!V14</f>
        <v>0</v>
      </c>
      <c r="H14" s="35">
        <f>δικαιώματα!I14</f>
        <v>6674.4</v>
      </c>
      <c r="I14" s="35">
        <f>δικαιώματα!J14+φύλλα2α!G14+πολλΣυμβ!Q14+αντίγραφα!J14</f>
        <v>100</v>
      </c>
      <c r="J14" s="35">
        <f>δικαιώματα!K14+φύλλα2α!H14+πολλΣυμβ!R14+αντίγραφα!K14</f>
        <v>3858</v>
      </c>
      <c r="K14" s="35">
        <f>δικαιώματα!L14+φύλλα2α!I14+πολλΣυμβ!S14+αντίγραφα!L14</f>
        <v>771.6</v>
      </c>
      <c r="N14" s="32"/>
      <c r="O14" s="32"/>
      <c r="Q14" s="32"/>
      <c r="R14" s="32"/>
      <c r="S14" s="32"/>
      <c r="T14" s="32"/>
      <c r="V14" s="32"/>
      <c r="W14" s="32"/>
      <c r="X14" s="32"/>
      <c r="Z14" s="32"/>
      <c r="AA14" s="32"/>
      <c r="AB14" s="32"/>
      <c r="AC14" s="32"/>
    </row>
    <row r="15" spans="1:29" s="27" customFormat="1">
      <c r="A15" s="35">
        <f>συμβολαια!A15</f>
        <v>0</v>
      </c>
      <c r="B15" s="35">
        <f>συμβολαια!B15</f>
        <v>0</v>
      </c>
      <c r="C15" s="161" t="str">
        <f>συμβολαια!C15</f>
        <v>οριζόντιος σύσταση</v>
      </c>
      <c r="D15" s="35">
        <f>συμβολαια!D15</f>
        <v>0</v>
      </c>
      <c r="E15" s="35">
        <f>'κ-15-17'!D15</f>
        <v>0</v>
      </c>
      <c r="F15" s="35">
        <f>'κ-15-17'!M15</f>
        <v>0</v>
      </c>
      <c r="G15" s="35">
        <f>'κ-15-17'!V15</f>
        <v>0</v>
      </c>
      <c r="H15" s="35">
        <f>δικαιώματα!I15</f>
        <v>194.4</v>
      </c>
      <c r="I15" s="35">
        <f>δικαιώματα!J15+φύλλα2α!G15+πολλΣυμβ!Q15+αντίγραφα!J15</f>
        <v>100</v>
      </c>
      <c r="J15" s="35">
        <f>δικαιώματα!K15+φύλλα2α!H15+πολλΣυμβ!R15+αντίγραφα!K15</f>
        <v>258</v>
      </c>
      <c r="K15" s="35">
        <f>δικαιώματα!L15+φύλλα2α!I15+πολλΣυμβ!S15+αντίγραφα!L15</f>
        <v>51.6</v>
      </c>
      <c r="N15" s="32"/>
      <c r="O15" s="32"/>
      <c r="Q15" s="32"/>
      <c r="R15" s="32"/>
      <c r="S15" s="32"/>
      <c r="T15" s="32"/>
      <c r="V15" s="32"/>
      <c r="W15" s="32"/>
      <c r="X15" s="32"/>
      <c r="Z15" s="32"/>
      <c r="AA15" s="32"/>
      <c r="AB15" s="32"/>
      <c r="AC15" s="32"/>
    </row>
    <row r="16" spans="1:29" s="27" customFormat="1">
      <c r="A16" s="35">
        <f>συμβολαια!A16</f>
        <v>0</v>
      </c>
      <c r="B16" s="35">
        <f>συμβολαια!B16</f>
        <v>0</v>
      </c>
      <c r="C16" s="161" t="str">
        <f>συμβολαια!C16</f>
        <v>κάθετος σύσταση</v>
      </c>
      <c r="D16" s="35">
        <f>συμβολαια!D16</f>
        <v>0</v>
      </c>
      <c r="E16" s="35">
        <f>'κ-15-17'!D16</f>
        <v>0</v>
      </c>
      <c r="F16" s="35">
        <f>'κ-15-17'!M16</f>
        <v>0</v>
      </c>
      <c r="G16" s="35">
        <f>'κ-15-17'!V16</f>
        <v>0</v>
      </c>
      <c r="H16" s="35">
        <f>δικαιώματα!I16</f>
        <v>194.4</v>
      </c>
      <c r="I16" s="35">
        <f>δικαιώματα!J16+φύλλα2α!G16+πολλΣυμβ!Q16+αντίγραφα!J16</f>
        <v>100</v>
      </c>
      <c r="J16" s="35">
        <f>δικαιώματα!K16+φύλλα2α!H16+πολλΣυμβ!R16+αντίγραφα!K16</f>
        <v>258</v>
      </c>
      <c r="K16" s="35">
        <f>δικαιώματα!L16+φύλλα2α!I16+πολλΣυμβ!S16+αντίγραφα!L16</f>
        <v>51.6</v>
      </c>
      <c r="N16" s="32"/>
      <c r="O16" s="32"/>
      <c r="Q16" s="32"/>
      <c r="R16" s="32"/>
      <c r="S16" s="32"/>
      <c r="T16" s="32"/>
      <c r="V16" s="32"/>
      <c r="W16" s="32"/>
      <c r="X16" s="32"/>
      <c r="Z16" s="32"/>
      <c r="AA16" s="32"/>
      <c r="AB16" s="32"/>
      <c r="AC16" s="32"/>
    </row>
    <row r="17" spans="1:29" s="27" customFormat="1">
      <c r="A17" s="35" t="str">
        <f>συμβολαια!A17</f>
        <v>..??..</v>
      </c>
      <c r="B17" s="35">
        <f>συμβολαια!B17</f>
        <v>36104</v>
      </c>
      <c r="C17" s="161" t="str">
        <f>συμβολαια!C17</f>
        <v>γονική</v>
      </c>
      <c r="D17" s="35">
        <f>συμβολαια!D17</f>
        <v>1300000</v>
      </c>
      <c r="E17" s="35">
        <f>'κ-15-17'!D17</f>
        <v>0</v>
      </c>
      <c r="F17" s="35">
        <f>'κ-15-17'!M17</f>
        <v>0</v>
      </c>
      <c r="G17" s="35">
        <f>'κ-15-17'!V17</f>
        <v>0</v>
      </c>
      <c r="H17" s="35">
        <f>δικαιώματα!I17</f>
        <v>1598.3999999999999</v>
      </c>
      <c r="I17" s="35">
        <f>δικαιώματα!J17+φύλλα2α!G17+πολλΣυμβ!Q17+αντίγραφα!J17</f>
        <v>100</v>
      </c>
      <c r="J17" s="35">
        <f>δικαιώματα!K17+φύλλα2α!H17+πολλΣυμβ!R17+αντίγραφα!K17</f>
        <v>1038</v>
      </c>
      <c r="K17" s="35">
        <f>δικαιώματα!L17+φύλλα2α!I17+πολλΣυμβ!S17+αντίγραφα!L17</f>
        <v>207.6</v>
      </c>
      <c r="N17" s="32"/>
      <c r="O17" s="32"/>
      <c r="Q17" s="32"/>
      <c r="R17" s="32"/>
      <c r="S17" s="32"/>
      <c r="T17" s="32"/>
      <c r="V17" s="32"/>
      <c r="W17" s="32"/>
      <c r="X17" s="32"/>
      <c r="Z17" s="32"/>
      <c r="AA17" s="32"/>
      <c r="AB17" s="32"/>
      <c r="AC17" s="32"/>
    </row>
    <row r="18" spans="1:29" s="27" customFormat="1">
      <c r="A18" s="35" t="str">
        <f>συμβολαια!A18</f>
        <v>????</v>
      </c>
      <c r="B18" s="35">
        <f>συμβολαια!B18</f>
        <v>36104</v>
      </c>
      <c r="C18" s="161" t="str">
        <f>συμβολαια!C18</f>
        <v xml:space="preserve">γονική καταστήματος &amp; ψιλής κυριότητας ( διαμερίσματος ) </v>
      </c>
      <c r="D18" s="35">
        <f>συμβολαια!D18</f>
        <v>3550000</v>
      </c>
      <c r="E18" s="35">
        <f>'κ-15-17'!D18</f>
        <v>0</v>
      </c>
      <c r="F18" s="35">
        <f>'κ-15-17'!M18</f>
        <v>0</v>
      </c>
      <c r="G18" s="35">
        <f>'κ-15-17'!V18</f>
        <v>0</v>
      </c>
      <c r="H18" s="35">
        <f>δικαιώματα!I18</f>
        <v>4028.3999999999996</v>
      </c>
      <c r="I18" s="35">
        <f>δικαιώματα!J18+φύλλα2α!G18+πολλΣυμβ!Q18+αντίγραφα!J18</f>
        <v>100</v>
      </c>
      <c r="J18" s="35">
        <f>δικαιώματα!K18+φύλλα2α!H18+πολλΣυμβ!R18+αντίγραφα!K18</f>
        <v>2388</v>
      </c>
      <c r="K18" s="35">
        <f>δικαιώματα!L18+φύλλα2α!I18+πολλΣυμβ!S18+αντίγραφα!L18</f>
        <v>477.6</v>
      </c>
      <c r="N18" s="32"/>
      <c r="O18" s="32"/>
      <c r="Q18" s="32"/>
      <c r="R18" s="32"/>
      <c r="S18" s="32"/>
      <c r="T18" s="32"/>
      <c r="V18" s="32"/>
      <c r="W18" s="32"/>
      <c r="X18" s="32"/>
      <c r="Z18" s="32"/>
      <c r="AA18" s="32"/>
      <c r="AB18" s="32"/>
      <c r="AC18" s="32"/>
    </row>
    <row r="19" spans="1:29" s="27" customFormat="1">
      <c r="A19" s="35">
        <f>συμβολαια!A19</f>
        <v>0</v>
      </c>
      <c r="B19" s="35">
        <f>συμβολαια!B19</f>
        <v>0</v>
      </c>
      <c r="C19" s="161" t="str">
        <f>συμβολαια!C19</f>
        <v>οριζόντιος σύσταση</v>
      </c>
      <c r="D19" s="35">
        <f>συμβολαια!D19</f>
        <v>0</v>
      </c>
      <c r="E19" s="35">
        <f>'κ-15-17'!D19</f>
        <v>0</v>
      </c>
      <c r="F19" s="35">
        <f>'κ-15-17'!M19</f>
        <v>0</v>
      </c>
      <c r="G19" s="35">
        <f>'κ-15-17'!V19</f>
        <v>0</v>
      </c>
      <c r="H19" s="35">
        <f>δικαιώματα!I19</f>
        <v>194.4</v>
      </c>
      <c r="I19" s="35">
        <f>δικαιώματα!J19+φύλλα2α!G19+πολλΣυμβ!Q19+αντίγραφα!J19</f>
        <v>100</v>
      </c>
      <c r="J19" s="35">
        <f>δικαιώματα!K19+φύλλα2α!H19+πολλΣυμβ!R19+αντίγραφα!K19</f>
        <v>258</v>
      </c>
      <c r="K19" s="35">
        <f>δικαιώματα!L19+φύλλα2α!I19+πολλΣυμβ!S19+αντίγραφα!L19</f>
        <v>51.6</v>
      </c>
      <c r="N19" s="32"/>
      <c r="O19" s="32"/>
      <c r="Q19" s="32"/>
      <c r="R19" s="32"/>
      <c r="S19" s="32"/>
      <c r="T19" s="32"/>
      <c r="V19" s="32"/>
      <c r="W19" s="32"/>
      <c r="X19" s="32"/>
      <c r="Z19" s="32"/>
      <c r="AA19" s="32"/>
      <c r="AB19" s="32"/>
      <c r="AC19" s="32"/>
    </row>
    <row r="20" spans="1:29" s="27" customFormat="1">
      <c r="A20" s="35" t="str">
        <f>συμβολαια!A20</f>
        <v>..??..</v>
      </c>
      <c r="B20" s="35">
        <f>συμβολαια!B20</f>
        <v>36104</v>
      </c>
      <c r="C20" s="161" t="str">
        <f>συμβολαια!C20</f>
        <v xml:space="preserve">γονικής πρόταση </v>
      </c>
      <c r="D20" s="35">
        <f>συμβολαια!D20</f>
        <v>1300000</v>
      </c>
      <c r="E20" s="35">
        <f>'κ-15-17'!D20</f>
        <v>0</v>
      </c>
      <c r="F20" s="35">
        <f>'κ-15-17'!M20</f>
        <v>0</v>
      </c>
      <c r="G20" s="35">
        <f>'κ-15-17'!V20</f>
        <v>0</v>
      </c>
      <c r="H20" s="35">
        <f>δικαιώματα!I20</f>
        <v>1598.3999999999999</v>
      </c>
      <c r="I20" s="35">
        <f>δικαιώματα!J20+φύλλα2α!G20+πολλΣυμβ!Q20+αντίγραφα!J20</f>
        <v>100</v>
      </c>
      <c r="J20" s="35">
        <f>δικαιώματα!K20+φύλλα2α!H20+πολλΣυμβ!R20+αντίγραφα!K20</f>
        <v>1038</v>
      </c>
      <c r="K20" s="35">
        <f>δικαιώματα!L20+φύλλα2α!I20+πολλΣυμβ!S20+αντίγραφα!L20</f>
        <v>207.6</v>
      </c>
      <c r="N20" s="32"/>
      <c r="O20" s="32"/>
      <c r="Q20" s="32"/>
      <c r="R20" s="32"/>
      <c r="S20" s="32"/>
      <c r="T20" s="32"/>
      <c r="V20" s="32"/>
      <c r="W20" s="32"/>
      <c r="X20" s="32"/>
      <c r="Z20" s="32"/>
      <c r="AA20" s="32"/>
      <c r="AB20" s="32"/>
      <c r="AC20" s="32"/>
    </row>
    <row r="21" spans="1:29" s="27" customFormat="1">
      <c r="A21" s="35" t="str">
        <f>συμβολαια!A21</f>
        <v>..??..</v>
      </c>
      <c r="B21" s="35">
        <f>συμβολαια!B21</f>
        <v>36104</v>
      </c>
      <c r="C21" s="161" t="str">
        <f>συμβολαια!C21</f>
        <v>αγοραπωλησία τίμημα = Δ.Ο.Υ. =</v>
      </c>
      <c r="D21" s="35">
        <f>συμβολαια!D21</f>
        <v>1000000</v>
      </c>
      <c r="E21" s="35">
        <f>'κ-15-17'!D21</f>
        <v>0</v>
      </c>
      <c r="F21" s="35">
        <f>'κ-15-17'!M21</f>
        <v>0</v>
      </c>
      <c r="G21" s="35">
        <f>'κ-15-17'!V21</f>
        <v>0</v>
      </c>
      <c r="H21" s="35">
        <f>δικαιώματα!I21</f>
        <v>1274.3999999999999</v>
      </c>
      <c r="I21" s="35">
        <f>δικαιώματα!J21+φύλλα2α!G21+πολλΣυμβ!Q21+αντίγραφα!J21</f>
        <v>100</v>
      </c>
      <c r="J21" s="35">
        <f>δικαιώματα!K21+φύλλα2α!H21+πολλΣυμβ!R21+αντίγραφα!K21</f>
        <v>858</v>
      </c>
      <c r="K21" s="35">
        <f>δικαιώματα!L21+φύλλα2α!I21+πολλΣυμβ!S21+αντίγραφα!L21</f>
        <v>171.6</v>
      </c>
      <c r="N21" s="32"/>
      <c r="O21" s="32"/>
      <c r="Q21" s="32"/>
      <c r="R21" s="32"/>
      <c r="S21" s="32"/>
      <c r="T21" s="32"/>
      <c r="V21" s="32"/>
      <c r="W21" s="32"/>
      <c r="X21" s="32"/>
      <c r="Z21" s="32"/>
      <c r="AA21" s="32"/>
      <c r="AB21" s="32"/>
      <c r="AC21" s="32"/>
    </row>
    <row r="22" spans="1:29" s="27" customFormat="1">
      <c r="A22" s="35" t="str">
        <f>συμβολαια!A22</f>
        <v>..??..</v>
      </c>
      <c r="B22" s="35">
        <f>συμβολαια!B22</f>
        <v>36105</v>
      </c>
      <c r="C22" s="161" t="str">
        <f>συμβολαια!C22</f>
        <v>γονική { με παρακράτηση επικαρπίας</v>
      </c>
      <c r="D22" s="35">
        <f>συμβολαια!D22</f>
        <v>5600000</v>
      </c>
      <c r="E22" s="35">
        <f>'κ-15-17'!D22</f>
        <v>0</v>
      </c>
      <c r="F22" s="35">
        <f>'κ-15-17'!M22</f>
        <v>0</v>
      </c>
      <c r="G22" s="35">
        <f>'κ-15-17'!V22</f>
        <v>0</v>
      </c>
      <c r="H22" s="35">
        <f>δικαιώματα!I22</f>
        <v>0</v>
      </c>
      <c r="I22" s="35">
        <f>δικαιώματα!J22+φύλλα2α!G22+πολλΣυμβ!Q22+αντίγραφα!J22</f>
        <v>100</v>
      </c>
      <c r="J22" s="35">
        <f>δικαιώματα!K22+φύλλα2α!H22+πολλΣυμβ!R22+αντίγραφα!K22</f>
        <v>100</v>
      </c>
      <c r="K22" s="35">
        <f>δικαιώματα!L22+φύλλα2α!I22+πολλΣυμβ!S22+αντίγραφα!L22</f>
        <v>20</v>
      </c>
      <c r="N22" s="32"/>
      <c r="O22" s="32"/>
      <c r="Q22" s="32"/>
      <c r="R22" s="32"/>
      <c r="S22" s="32"/>
      <c r="T22" s="32"/>
      <c r="V22" s="32"/>
      <c r="W22" s="32"/>
      <c r="X22" s="32"/>
      <c r="Z22" s="32"/>
      <c r="AA22" s="32"/>
      <c r="AB22" s="32"/>
      <c r="AC22" s="32"/>
    </row>
    <row r="23" spans="1:29" s="27" customFormat="1">
      <c r="A23" s="35" t="str">
        <f>συμβολαια!A23</f>
        <v>..??..</v>
      </c>
      <c r="B23" s="35">
        <f>συμβολαια!B23</f>
        <v>36106</v>
      </c>
      <c r="C23" s="161" t="str">
        <f>συμβολαια!C23</f>
        <v>κληρονομιάς αποδοχή</v>
      </c>
      <c r="D23" s="35">
        <f>συμβολαια!D23</f>
        <v>0</v>
      </c>
      <c r="E23" s="35">
        <f>'κ-15-17'!D23</f>
        <v>0</v>
      </c>
      <c r="F23" s="35">
        <f>'κ-15-17'!M23</f>
        <v>0</v>
      </c>
      <c r="G23" s="35">
        <f>'κ-15-17'!V23</f>
        <v>0</v>
      </c>
      <c r="H23" s="35">
        <f>δικαιώματα!I23</f>
        <v>194.4</v>
      </c>
      <c r="I23" s="35">
        <f>δικαιώματα!J23+φύλλα2α!G23+πολλΣυμβ!Q23+αντίγραφα!J23</f>
        <v>100</v>
      </c>
      <c r="J23" s="35">
        <f>δικαιώματα!K23+φύλλα2α!H23+πολλΣυμβ!R23+αντίγραφα!K23</f>
        <v>258</v>
      </c>
      <c r="K23" s="35">
        <f>δικαιώματα!L23+φύλλα2α!I23+πολλΣυμβ!S23+αντίγραφα!L23</f>
        <v>51.6</v>
      </c>
      <c r="N23" s="32"/>
      <c r="O23" s="32"/>
      <c r="Q23" s="32"/>
      <c r="R23" s="32"/>
      <c r="S23" s="32"/>
      <c r="T23" s="32"/>
      <c r="V23" s="32"/>
      <c r="W23" s="32"/>
      <c r="X23" s="32"/>
      <c r="Z23" s="32"/>
      <c r="AA23" s="32"/>
      <c r="AB23" s="32"/>
      <c r="AC23" s="32"/>
    </row>
    <row r="24" spans="1:29" s="27" customFormat="1">
      <c r="A24" s="35" t="str">
        <f>συμβολαια!A24</f>
        <v>..??..</v>
      </c>
      <c r="B24" s="35">
        <f>συμβολαια!B24</f>
        <v>36108</v>
      </c>
      <c r="C24" s="161" t="str">
        <f>συμβολαια!C24</f>
        <v>αγοραπωλησία τίμημα = Δ.Ο.Υ. =</v>
      </c>
      <c r="D24" s="35">
        <f>συμβολαια!D24</f>
        <v>400000</v>
      </c>
      <c r="E24" s="35">
        <f>'κ-15-17'!D24</f>
        <v>0</v>
      </c>
      <c r="F24" s="35">
        <f>'κ-15-17'!M24</f>
        <v>0</v>
      </c>
      <c r="G24" s="35">
        <f>'κ-15-17'!V24</f>
        <v>0</v>
      </c>
      <c r="H24" s="35">
        <f>δικαιώματα!I24</f>
        <v>626.4</v>
      </c>
      <c r="I24" s="35">
        <f>δικαιώματα!J24+φύλλα2α!G24+πολλΣυμβ!Q24+αντίγραφα!J24</f>
        <v>100</v>
      </c>
      <c r="J24" s="35">
        <f>δικαιώματα!K24+φύλλα2α!H24+πολλΣυμβ!R24+αντίγραφα!K24</f>
        <v>498</v>
      </c>
      <c r="K24" s="35">
        <f>δικαιώματα!L24+φύλλα2α!I24+πολλΣυμβ!S24+αντίγραφα!L24</f>
        <v>99.600000000000009</v>
      </c>
      <c r="N24" s="32"/>
      <c r="O24" s="32"/>
      <c r="Q24" s="32"/>
      <c r="R24" s="32"/>
      <c r="S24" s="32"/>
      <c r="T24" s="32"/>
      <c r="V24" s="32"/>
      <c r="W24" s="32"/>
      <c r="X24" s="32"/>
      <c r="Z24" s="32"/>
      <c r="AA24" s="32"/>
      <c r="AB24" s="32"/>
      <c r="AC24" s="32"/>
    </row>
    <row r="25" spans="1:29" s="27" customFormat="1">
      <c r="A25" s="35" t="str">
        <f>συμβολαια!A25</f>
        <v>..??..</v>
      </c>
      <c r="B25" s="35">
        <f>συμβολαια!B25</f>
        <v>36108</v>
      </c>
      <c r="C25" s="161" t="str">
        <f>συμβολαια!C25</f>
        <v>αγοραπωλησία τίμημα 500.000 Δ.Ο.Υ. =</v>
      </c>
      <c r="D25" s="35">
        <f>συμβολαια!D25</f>
        <v>525000</v>
      </c>
      <c r="E25" s="35">
        <f>'κ-15-17'!D25</f>
        <v>0</v>
      </c>
      <c r="F25" s="35">
        <f>'κ-15-17'!M25</f>
        <v>0</v>
      </c>
      <c r="G25" s="35">
        <f>'κ-15-17'!V25</f>
        <v>0</v>
      </c>
      <c r="H25" s="35">
        <f>δικαιώματα!I25</f>
        <v>761.4</v>
      </c>
      <c r="I25" s="35">
        <f>δικαιώματα!J25+φύλλα2α!G25+πολλΣυμβ!Q25+αντίγραφα!J25</f>
        <v>100</v>
      </c>
      <c r="J25" s="35">
        <f>δικαιώματα!K25+φύλλα2α!H25+πολλΣυμβ!R25+αντίγραφα!K25</f>
        <v>573</v>
      </c>
      <c r="K25" s="35">
        <f>δικαιώματα!L25+φύλλα2α!I25+πολλΣυμβ!S25+αντίγραφα!L25</f>
        <v>114.60000000000001</v>
      </c>
      <c r="N25" s="32"/>
      <c r="O25" s="32"/>
      <c r="Q25" s="32"/>
      <c r="R25" s="32"/>
      <c r="S25" s="32"/>
      <c r="T25" s="32"/>
      <c r="V25" s="32"/>
      <c r="W25" s="32"/>
      <c r="X25" s="32"/>
      <c r="Z25" s="32"/>
      <c r="AA25" s="32"/>
      <c r="AB25" s="32"/>
      <c r="AC25" s="32"/>
    </row>
    <row r="26" spans="1:29" s="7" customFormat="1">
      <c r="A26" s="352" t="str">
        <f>συμβολαια!A26</f>
        <v>????</v>
      </c>
      <c r="B26" s="352">
        <f>συμβολαια!B26</f>
        <v>36108</v>
      </c>
      <c r="C26" s="401" t="str">
        <f>συμβολαια!C26</f>
        <v>εξόφληση {{{ δανείου 1.200.000δρχ /// ΑΓΑΠΕ = 15.000</v>
      </c>
      <c r="D26" s="352">
        <f>συμβολαια!D26</f>
        <v>1200000</v>
      </c>
      <c r="E26" s="402">
        <v>15600</v>
      </c>
      <c r="F26" s="352">
        <f>'κ-15-17'!M26</f>
        <v>0</v>
      </c>
      <c r="G26" s="352">
        <f>'κ-15-17'!V26</f>
        <v>0</v>
      </c>
      <c r="H26" s="352">
        <f>δικαιώματα!I26</f>
        <v>1490.3999999999999</v>
      </c>
      <c r="I26" s="352">
        <f>δικαιώματα!J26+φύλλα2α!G26+πολλΣυμβ!Q26+αντίγραφα!J26</f>
        <v>420</v>
      </c>
      <c r="J26" s="352">
        <f>δικαιώματα!K26+φύλλα2α!H26+πολλΣυμβ!R26+αντίγραφα!K26</f>
        <v>1148</v>
      </c>
      <c r="K26" s="352">
        <f>δικαιώματα!L26+φύλλα2α!I26+πολλΣυμβ!S26+αντίγραφα!L26</f>
        <v>229.6</v>
      </c>
      <c r="N26" s="376"/>
      <c r="O26" s="376"/>
      <c r="Q26" s="376"/>
      <c r="R26" s="376"/>
      <c r="S26" s="376"/>
      <c r="T26" s="376"/>
      <c r="V26" s="376"/>
      <c r="W26" s="376"/>
      <c r="X26" s="376"/>
      <c r="Z26" s="376"/>
      <c r="AA26" s="376"/>
      <c r="AB26" s="376"/>
      <c r="AC26" s="376"/>
    </row>
    <row r="27" spans="1:29" s="7" customFormat="1">
      <c r="A27" s="352">
        <f>συμβολαια!A27</f>
        <v>0</v>
      </c>
      <c r="B27" s="352">
        <f>συμβολαια!B27</f>
        <v>0</v>
      </c>
      <c r="C27" s="401" t="str">
        <f>συμβολαια!C27</f>
        <v>υποθήκη εξάλειψη</v>
      </c>
      <c r="D27" s="352">
        <f>συμβολαια!D27</f>
        <v>15000</v>
      </c>
      <c r="E27" s="402">
        <v>195</v>
      </c>
      <c r="F27" s="352">
        <f>'κ-15-17'!M27</f>
        <v>0</v>
      </c>
      <c r="G27" s="352">
        <f>'κ-15-17'!V27</f>
        <v>0</v>
      </c>
      <c r="H27" s="352">
        <f>δικαιώματα!I27</f>
        <v>40.5</v>
      </c>
      <c r="I27" s="352">
        <f>δικαιώματα!J27+φύλλα2α!G27+πολλΣυμβ!Q27+αντίγραφα!J27</f>
        <v>200</v>
      </c>
      <c r="J27" s="352">
        <f>δικαιώματα!K27+φύλλα2α!H27+πολλΣυμβ!R27+αντίγραφα!K27</f>
        <v>122.5</v>
      </c>
      <c r="K27" s="352">
        <f>δικαιώματα!L27+φύλλα2α!I27+πολλΣυμβ!S27+αντίγραφα!L27</f>
        <v>24.5</v>
      </c>
      <c r="N27" s="376"/>
      <c r="O27" s="376"/>
      <c r="Q27" s="376"/>
      <c r="R27" s="376"/>
      <c r="S27" s="376"/>
      <c r="T27" s="376"/>
      <c r="V27" s="376"/>
      <c r="W27" s="376"/>
      <c r="X27" s="376"/>
      <c r="Z27" s="376"/>
      <c r="AA27" s="376"/>
      <c r="AB27" s="376"/>
      <c r="AC27" s="376"/>
    </row>
    <row r="28" spans="1:29" s="27" customFormat="1">
      <c r="A28" s="35" t="str">
        <f>συμβολαια!A28</f>
        <v>..??..</v>
      </c>
      <c r="B28" s="35">
        <f>συμβολαια!B28</f>
        <v>36108</v>
      </c>
      <c r="C28" s="161" t="str">
        <f>συμβολαια!C28</f>
        <v>πληρεξούσιο</v>
      </c>
      <c r="D28" s="35">
        <f>συμβολαια!D28</f>
        <v>0</v>
      </c>
      <c r="E28" s="35">
        <f>'κ-15-17'!D28</f>
        <v>0</v>
      </c>
      <c r="F28" s="35">
        <f>'κ-15-17'!M28</f>
        <v>0</v>
      </c>
      <c r="G28" s="35">
        <f>'κ-15-17'!V28</f>
        <v>0</v>
      </c>
      <c r="H28" s="35">
        <f>δικαιώματα!I28</f>
        <v>194.4</v>
      </c>
      <c r="I28" s="35">
        <f>δικαιώματα!J28+φύλλα2α!G28+πολλΣυμβ!Q28+αντίγραφα!J28</f>
        <v>100</v>
      </c>
      <c r="J28" s="35">
        <f>δικαιώματα!K28+φύλλα2α!H28+πολλΣυμβ!R28+αντίγραφα!K28</f>
        <v>258</v>
      </c>
      <c r="K28" s="35">
        <f>δικαιώματα!L28+φύλλα2α!I28+πολλΣυμβ!S28+αντίγραφα!L28</f>
        <v>51.6</v>
      </c>
      <c r="N28" s="32"/>
      <c r="O28" s="32"/>
      <c r="Q28" s="32"/>
      <c r="R28" s="32"/>
      <c r="S28" s="32"/>
      <c r="T28" s="32"/>
      <c r="V28" s="32"/>
      <c r="W28" s="32"/>
      <c r="X28" s="32"/>
      <c r="Z28" s="32"/>
      <c r="AA28" s="32"/>
      <c r="AB28" s="32"/>
      <c r="AC28" s="32"/>
    </row>
    <row r="29" spans="1:29" s="27" customFormat="1">
      <c r="A29" s="35" t="str">
        <f>συμβολαια!A29</f>
        <v>..??..</v>
      </c>
      <c r="B29" s="35">
        <f>συμβολαια!B29</f>
        <v>36108</v>
      </c>
      <c r="C29" s="161" t="str">
        <f>συμβολαια!C29</f>
        <v>κληρονομιάς αποδοχή</v>
      </c>
      <c r="D29" s="35">
        <f>συμβολαια!D29</f>
        <v>0</v>
      </c>
      <c r="E29" s="35">
        <f>'κ-15-17'!D29</f>
        <v>0</v>
      </c>
      <c r="F29" s="35">
        <f>'κ-15-17'!M29</f>
        <v>0</v>
      </c>
      <c r="G29" s="35">
        <f>'κ-15-17'!V29</f>
        <v>0</v>
      </c>
      <c r="H29" s="35">
        <f>δικαιώματα!I29</f>
        <v>194.4</v>
      </c>
      <c r="I29" s="35">
        <f>δικαιώματα!J29+φύλλα2α!G29+πολλΣυμβ!Q29+αντίγραφα!J29</f>
        <v>100</v>
      </c>
      <c r="J29" s="35">
        <f>δικαιώματα!K29+φύλλα2α!H29+πολλΣυμβ!R29+αντίγραφα!K29</f>
        <v>258</v>
      </c>
      <c r="K29" s="35">
        <f>δικαιώματα!L29+φύλλα2α!I29+πολλΣυμβ!S29+αντίγραφα!L29</f>
        <v>51.6</v>
      </c>
      <c r="N29" s="32"/>
      <c r="O29" s="32"/>
      <c r="Q29" s="32"/>
      <c r="R29" s="32"/>
      <c r="S29" s="32"/>
      <c r="T29" s="32"/>
      <c r="V29" s="32"/>
      <c r="W29" s="32"/>
      <c r="X29" s="32"/>
      <c r="Z29" s="32"/>
      <c r="AA29" s="32"/>
      <c r="AB29" s="32"/>
      <c r="AC29" s="32"/>
    </row>
    <row r="30" spans="1:29" s="27" customFormat="1">
      <c r="A30" s="35" t="str">
        <f>συμβολαια!A30</f>
        <v>..??..</v>
      </c>
      <c r="B30" s="35">
        <f>συμβολαια!B30</f>
        <v>36108</v>
      </c>
      <c r="C30" s="161" t="str">
        <f>συμβολαια!C30</f>
        <v>γονική</v>
      </c>
      <c r="D30" s="35">
        <f>συμβολαια!D30</f>
        <v>1187500</v>
      </c>
      <c r="E30" s="35">
        <f>'κ-15-17'!D30</f>
        <v>0</v>
      </c>
      <c r="F30" s="35">
        <f>'κ-15-17'!M30</f>
        <v>0</v>
      </c>
      <c r="G30" s="35">
        <f>'κ-15-17'!V30</f>
        <v>0</v>
      </c>
      <c r="H30" s="35">
        <f>δικαιώματα!I30</f>
        <v>1476.8999999999999</v>
      </c>
      <c r="I30" s="35">
        <f>δικαιώματα!J30+φύλλα2α!G30+πολλΣυμβ!Q30+αντίγραφα!J30</f>
        <v>100</v>
      </c>
      <c r="J30" s="35">
        <f>δικαιώματα!K30+φύλλα2α!H30+πολλΣυμβ!R30+αντίγραφα!K30</f>
        <v>970.5</v>
      </c>
      <c r="K30" s="35">
        <f>δικαιώματα!L30+φύλλα2α!I30+πολλΣυμβ!S30+αντίγραφα!L30</f>
        <v>194.1</v>
      </c>
      <c r="N30" s="32"/>
      <c r="O30" s="32"/>
      <c r="Q30" s="32"/>
      <c r="R30" s="32"/>
      <c r="S30" s="32"/>
      <c r="T30" s="32"/>
      <c r="V30" s="32"/>
      <c r="W30" s="32"/>
      <c r="X30" s="32"/>
      <c r="Z30" s="32"/>
      <c r="AA30" s="32"/>
      <c r="AB30" s="32"/>
      <c r="AC30" s="32"/>
    </row>
    <row r="31" spans="1:29" s="27" customFormat="1">
      <c r="A31" s="35" t="str">
        <f>συμβολαια!A31</f>
        <v>..??..</v>
      </c>
      <c r="B31" s="35">
        <f>συμβολαια!B31</f>
        <v>36108</v>
      </c>
      <c r="C31" s="161" t="str">
        <f>συμβολαια!C31</f>
        <v xml:space="preserve">διανομή </v>
      </c>
      <c r="D31" s="35">
        <f>συμβολαια!D31</f>
        <v>3888000</v>
      </c>
      <c r="E31" s="35">
        <f>'κ-15-17'!D31</f>
        <v>0</v>
      </c>
      <c r="F31" s="35">
        <f>'κ-15-17'!M31</f>
        <v>0</v>
      </c>
      <c r="G31" s="35">
        <f>'κ-15-17'!V31</f>
        <v>0</v>
      </c>
      <c r="H31" s="35">
        <f>δικαιώματα!I31</f>
        <v>4393.4399999999996</v>
      </c>
      <c r="I31" s="35">
        <f>δικαιώματα!J31+φύλλα2α!G31+πολλΣυμβ!Q31+αντίγραφα!J31</f>
        <v>900</v>
      </c>
      <c r="J31" s="35">
        <f>δικαιώματα!K31+φύλλα2α!H31+πολλΣυμβ!R31+αντίγραφα!K31</f>
        <v>3390.8</v>
      </c>
      <c r="K31" s="35">
        <f>δικαιώματα!L31+φύλλα2α!I31+πολλΣυμβ!S31+αντίγραφα!L31</f>
        <v>678.16</v>
      </c>
      <c r="N31" s="32"/>
      <c r="O31" s="32"/>
      <c r="Q31" s="32"/>
      <c r="R31" s="32"/>
      <c r="S31" s="32"/>
      <c r="T31" s="32"/>
      <c r="V31" s="32"/>
      <c r="W31" s="32"/>
      <c r="X31" s="32"/>
      <c r="Z31" s="32"/>
      <c r="AA31" s="32"/>
      <c r="AB31" s="32"/>
      <c r="AC31" s="32"/>
    </row>
    <row r="32" spans="1:29" s="27" customFormat="1">
      <c r="A32" s="35" t="str">
        <f>συμβολαια!A32</f>
        <v>..??..</v>
      </c>
      <c r="B32" s="35">
        <f>συμβολαια!B32</f>
        <v>36110</v>
      </c>
      <c r="C32" s="161" t="str">
        <f>συμβολαια!C32</f>
        <v>γονική</v>
      </c>
      <c r="D32" s="35">
        <f>συμβολαια!D32</f>
        <v>5150000</v>
      </c>
      <c r="E32" s="35">
        <f>'κ-15-17'!D32</f>
        <v>0</v>
      </c>
      <c r="F32" s="35">
        <f>'κ-15-17'!M32</f>
        <v>0</v>
      </c>
      <c r="G32" s="35">
        <f>'κ-15-17'!V32</f>
        <v>0</v>
      </c>
      <c r="H32" s="35">
        <f>δικαιώματα!I32</f>
        <v>5756.4</v>
      </c>
      <c r="I32" s="35">
        <f>δικαιώματα!J32+φύλλα2α!G32+πολλΣυμβ!Q32+αντίγραφα!J32</f>
        <v>100</v>
      </c>
      <c r="J32" s="35">
        <f>δικαιώματα!K32+φύλλα2α!H32+πολλΣυμβ!R32+αντίγραφα!K32</f>
        <v>3348</v>
      </c>
      <c r="K32" s="35">
        <f>δικαιώματα!L32+φύλλα2α!I32+πολλΣυμβ!S32+αντίγραφα!L32</f>
        <v>669.6</v>
      </c>
      <c r="N32" s="32"/>
      <c r="O32" s="32"/>
      <c r="Q32" s="32"/>
      <c r="R32" s="32"/>
      <c r="S32" s="32"/>
      <c r="T32" s="32"/>
      <c r="V32" s="32"/>
      <c r="W32" s="32"/>
      <c r="X32" s="32"/>
      <c r="Z32" s="32"/>
      <c r="AA32" s="32"/>
      <c r="AB32" s="32"/>
      <c r="AC32" s="32"/>
    </row>
    <row r="33" spans="1:29" s="27" customFormat="1">
      <c r="A33" s="35" t="str">
        <f>συμβολαια!A33</f>
        <v>..??..</v>
      </c>
      <c r="B33" s="35">
        <f>συμβολαια!B33</f>
        <v>36110</v>
      </c>
      <c r="C33" s="161" t="str">
        <f>συμβολαια!C33</f>
        <v>πληρεξούσιο</v>
      </c>
      <c r="D33" s="35">
        <f>συμβολαια!D33</f>
        <v>0</v>
      </c>
      <c r="E33" s="35">
        <f>'κ-15-17'!D33</f>
        <v>0</v>
      </c>
      <c r="F33" s="35">
        <f>'κ-15-17'!M33</f>
        <v>0</v>
      </c>
      <c r="G33" s="35">
        <f>'κ-15-17'!V33</f>
        <v>0</v>
      </c>
      <c r="H33" s="35">
        <f>δικαιώματα!I33</f>
        <v>194.4</v>
      </c>
      <c r="I33" s="35">
        <f>δικαιώματα!J33+φύλλα2α!G33+πολλΣυμβ!Q33+αντίγραφα!J33</f>
        <v>100</v>
      </c>
      <c r="J33" s="35">
        <f>δικαιώματα!K33+φύλλα2α!H33+πολλΣυμβ!R33+αντίγραφα!K33</f>
        <v>258</v>
      </c>
      <c r="K33" s="35">
        <f>δικαιώματα!L33+φύλλα2α!I33+πολλΣυμβ!S33+αντίγραφα!L33</f>
        <v>51.6</v>
      </c>
      <c r="N33" s="32"/>
      <c r="O33" s="32"/>
      <c r="Q33" s="32"/>
      <c r="R33" s="32"/>
      <c r="S33" s="32"/>
      <c r="T33" s="32"/>
      <c r="V33" s="32"/>
      <c r="W33" s="32"/>
      <c r="X33" s="32"/>
      <c r="Z33" s="32"/>
      <c r="AA33" s="32"/>
      <c r="AB33" s="32"/>
      <c r="AC33" s="32"/>
    </row>
    <row r="34" spans="1:29" s="27" customFormat="1">
      <c r="A34" s="35" t="str">
        <f>συμβολαια!A34</f>
        <v>..??..</v>
      </c>
      <c r="B34" s="35">
        <f>συμβολαια!B34</f>
        <v>36112</v>
      </c>
      <c r="C34" s="161" t="str">
        <f>συμβολαια!C34</f>
        <v>βεβαίωση ένορκος</v>
      </c>
      <c r="D34" s="35">
        <f>συμβολαια!D34</f>
        <v>0</v>
      </c>
      <c r="E34" s="35">
        <f>'κ-15-17'!D34</f>
        <v>0</v>
      </c>
      <c r="F34" s="35">
        <f>'κ-15-17'!M34</f>
        <v>0</v>
      </c>
      <c r="G34" s="35">
        <f>'κ-15-17'!V34</f>
        <v>0</v>
      </c>
      <c r="H34" s="35">
        <f>δικαιώματα!I34</f>
        <v>194.4</v>
      </c>
      <c r="I34" s="35">
        <f>δικαιώματα!J34+φύλλα2α!G34+πολλΣυμβ!Q34+αντίγραφα!J34</f>
        <v>100</v>
      </c>
      <c r="J34" s="35">
        <f>δικαιώματα!K34+φύλλα2α!H34+πολλΣυμβ!R34+αντίγραφα!K34</f>
        <v>258</v>
      </c>
      <c r="K34" s="35">
        <f>δικαιώματα!L34+φύλλα2α!I34+πολλΣυμβ!S34+αντίγραφα!L34</f>
        <v>51.6</v>
      </c>
      <c r="N34" s="32"/>
      <c r="O34" s="32"/>
      <c r="Q34" s="32"/>
      <c r="R34" s="32"/>
      <c r="S34" s="32"/>
      <c r="T34" s="32"/>
      <c r="V34" s="32"/>
      <c r="W34" s="32"/>
      <c r="X34" s="32"/>
      <c r="Z34" s="32"/>
      <c r="AA34" s="32"/>
      <c r="AB34" s="32"/>
      <c r="AC34" s="32"/>
    </row>
    <row r="35" spans="1:29" s="27" customFormat="1">
      <c r="A35" s="35" t="str">
        <f>συμβολαια!A35</f>
        <v>..??..</v>
      </c>
      <c r="B35" s="35">
        <f>συμβολαια!B35</f>
        <v>36115</v>
      </c>
      <c r="C35" s="161" t="str">
        <f>συμβολαια!C35</f>
        <v>πληρεξούσιο</v>
      </c>
      <c r="D35" s="35">
        <f>συμβολαια!D35</f>
        <v>0</v>
      </c>
      <c r="E35" s="35">
        <f>'κ-15-17'!D35</f>
        <v>0</v>
      </c>
      <c r="F35" s="35">
        <f>'κ-15-17'!M35</f>
        <v>0</v>
      </c>
      <c r="G35" s="35">
        <f>'κ-15-17'!V35</f>
        <v>0</v>
      </c>
      <c r="H35" s="35">
        <f>δικαιώματα!I35</f>
        <v>194.4</v>
      </c>
      <c r="I35" s="35">
        <f>δικαιώματα!J35+φύλλα2α!G35+πολλΣυμβ!Q35+αντίγραφα!J35</f>
        <v>100</v>
      </c>
      <c r="J35" s="35">
        <f>δικαιώματα!K35+φύλλα2α!H35+πολλΣυμβ!R35+αντίγραφα!K35</f>
        <v>258</v>
      </c>
      <c r="K35" s="35">
        <f>δικαιώματα!L35+φύλλα2α!I35+πολλΣυμβ!S35+αντίγραφα!L35</f>
        <v>51.6</v>
      </c>
      <c r="N35" s="32"/>
      <c r="O35" s="32"/>
      <c r="Q35" s="32"/>
      <c r="R35" s="32"/>
      <c r="S35" s="32"/>
      <c r="T35" s="32"/>
      <c r="V35" s="32"/>
      <c r="W35" s="32"/>
      <c r="X35" s="32"/>
      <c r="Z35" s="32"/>
      <c r="AA35" s="32"/>
      <c r="AB35" s="32"/>
      <c r="AC35" s="32"/>
    </row>
    <row r="36" spans="1:29" s="27" customFormat="1">
      <c r="A36" s="35" t="str">
        <f>συμβολαια!A36</f>
        <v>..??..</v>
      </c>
      <c r="B36" s="35">
        <f>συμβολαια!B36</f>
        <v>36116</v>
      </c>
      <c r="C36" s="161" t="str">
        <f>συμβολαια!C36</f>
        <v>πληρεξούσιο</v>
      </c>
      <c r="D36" s="35">
        <f>συμβολαια!D36</f>
        <v>0</v>
      </c>
      <c r="E36" s="35">
        <f>'κ-15-17'!D36</f>
        <v>0</v>
      </c>
      <c r="F36" s="35">
        <f>'κ-15-17'!M36</f>
        <v>0</v>
      </c>
      <c r="G36" s="35">
        <f>'κ-15-17'!V36</f>
        <v>0</v>
      </c>
      <c r="H36" s="35">
        <f>δικαιώματα!I36</f>
        <v>194.4</v>
      </c>
      <c r="I36" s="35">
        <f>δικαιώματα!J36+φύλλα2α!G36+πολλΣυμβ!Q36+αντίγραφα!J36</f>
        <v>100</v>
      </c>
      <c r="J36" s="35">
        <f>δικαιώματα!K36+φύλλα2α!H36+πολλΣυμβ!R36+αντίγραφα!K36</f>
        <v>258</v>
      </c>
      <c r="K36" s="35">
        <f>δικαιώματα!L36+φύλλα2α!I36+πολλΣυμβ!S36+αντίγραφα!L36</f>
        <v>51.6</v>
      </c>
      <c r="N36" s="32"/>
      <c r="O36" s="32"/>
      <c r="Q36" s="32"/>
      <c r="R36" s="32"/>
      <c r="S36" s="32"/>
      <c r="T36" s="32"/>
      <c r="V36" s="32"/>
      <c r="W36" s="32"/>
      <c r="X36" s="32"/>
      <c r="Z36" s="32"/>
      <c r="AA36" s="32"/>
      <c r="AB36" s="32"/>
      <c r="AC36" s="32"/>
    </row>
    <row r="37" spans="1:29" s="27" customFormat="1">
      <c r="A37" s="35" t="str">
        <f>συμβολαια!A37</f>
        <v>..??..</v>
      </c>
      <c r="B37" s="35">
        <f>συμβολαια!B37</f>
        <v>36116</v>
      </c>
      <c r="C37" s="161" t="str">
        <f>συμβολαια!C37</f>
        <v>πληρεξούσιο</v>
      </c>
      <c r="D37" s="35">
        <f>συμβολαια!D37</f>
        <v>0</v>
      </c>
      <c r="E37" s="35">
        <f>'κ-15-17'!D37</f>
        <v>0</v>
      </c>
      <c r="F37" s="35">
        <f>'κ-15-17'!M37</f>
        <v>0</v>
      </c>
      <c r="G37" s="35">
        <f>'κ-15-17'!V37</f>
        <v>0</v>
      </c>
      <c r="H37" s="35">
        <f>δικαιώματα!I37</f>
        <v>194.4</v>
      </c>
      <c r="I37" s="35">
        <f>δικαιώματα!J37+φύλλα2α!G37+πολλΣυμβ!Q37+αντίγραφα!J37</f>
        <v>100</v>
      </c>
      <c r="J37" s="35">
        <f>δικαιώματα!K37+φύλλα2α!H37+πολλΣυμβ!R37+αντίγραφα!K37</f>
        <v>258</v>
      </c>
      <c r="K37" s="35">
        <f>δικαιώματα!L37+φύλλα2α!I37+πολλΣυμβ!S37+αντίγραφα!L37</f>
        <v>51.6</v>
      </c>
      <c r="N37" s="32"/>
      <c r="O37" s="32"/>
      <c r="Q37" s="32"/>
      <c r="R37" s="32"/>
      <c r="S37" s="32"/>
      <c r="T37" s="32"/>
      <c r="V37" s="32"/>
      <c r="W37" s="32"/>
      <c r="X37" s="32"/>
      <c r="Z37" s="32"/>
      <c r="AA37" s="32"/>
      <c r="AB37" s="32"/>
      <c r="AC37" s="32"/>
    </row>
    <row r="38" spans="1:29" s="27" customFormat="1">
      <c r="A38" s="35" t="str">
        <f>συμβολαια!A38</f>
        <v>..??..</v>
      </c>
      <c r="B38" s="35">
        <f>συμβολαια!B38</f>
        <v>36118</v>
      </c>
      <c r="C38" s="161" t="str">
        <f>συμβολαια!C38</f>
        <v>δωρεά</v>
      </c>
      <c r="D38" s="35">
        <f>συμβολαια!D38</f>
        <v>950000</v>
      </c>
      <c r="E38" s="35">
        <f>'κ-15-17'!D38</f>
        <v>0</v>
      </c>
      <c r="F38" s="35">
        <f>'κ-15-17'!M38</f>
        <v>0</v>
      </c>
      <c r="G38" s="35">
        <f>'κ-15-17'!V38</f>
        <v>0</v>
      </c>
      <c r="H38" s="35">
        <f>δικαιώματα!I38</f>
        <v>1220.3999999999999</v>
      </c>
      <c r="I38" s="35">
        <f>δικαιώματα!J38+φύλλα2α!G38+πολλΣυμβ!Q38+αντίγραφα!J38</f>
        <v>100</v>
      </c>
      <c r="J38" s="35">
        <f>δικαιώματα!K38+φύλλα2α!H38+πολλΣυμβ!R38+αντίγραφα!K38</f>
        <v>828</v>
      </c>
      <c r="K38" s="35">
        <f>δικαιώματα!L38+φύλλα2α!I38+πολλΣυμβ!S38+αντίγραφα!L38</f>
        <v>165.6</v>
      </c>
      <c r="N38" s="32"/>
      <c r="O38" s="32"/>
      <c r="Q38" s="32"/>
      <c r="R38" s="32"/>
      <c r="S38" s="32"/>
      <c r="T38" s="32"/>
      <c r="V38" s="32"/>
      <c r="W38" s="32"/>
      <c r="X38" s="32"/>
      <c r="Z38" s="32"/>
      <c r="AA38" s="32"/>
      <c r="AB38" s="32"/>
      <c r="AC38" s="32"/>
    </row>
    <row r="39" spans="1:29" s="27" customFormat="1">
      <c r="A39" s="35" t="str">
        <f>συμβολαια!A39</f>
        <v>..??..</v>
      </c>
      <c r="B39" s="35">
        <f>συμβολαια!B39</f>
        <v>36119</v>
      </c>
      <c r="C39" s="161" t="str">
        <f>συμβολαια!C39</f>
        <v>πληρεξούσιο {{{ βεβαίωση ένορκος</v>
      </c>
      <c r="D39" s="35">
        <f>συμβολαια!D39</f>
        <v>0</v>
      </c>
      <c r="E39" s="35">
        <f>'κ-15-17'!D39</f>
        <v>0</v>
      </c>
      <c r="F39" s="35">
        <f>'κ-15-17'!M39</f>
        <v>0</v>
      </c>
      <c r="G39" s="35">
        <f>'κ-15-17'!V39</f>
        <v>0</v>
      </c>
      <c r="H39" s="35">
        <f>δικαιώματα!I39</f>
        <v>194.4</v>
      </c>
      <c r="I39" s="35">
        <f>δικαιώματα!J39+φύλλα2α!G39+πολλΣυμβ!Q39+αντίγραφα!J39</f>
        <v>100</v>
      </c>
      <c r="J39" s="35">
        <f>δικαιώματα!K39+φύλλα2α!H39+πολλΣυμβ!R39+αντίγραφα!K39</f>
        <v>258</v>
      </c>
      <c r="K39" s="35">
        <f>δικαιώματα!L39+φύλλα2α!I39+πολλΣυμβ!S39+αντίγραφα!L39</f>
        <v>51.6</v>
      </c>
      <c r="N39" s="32"/>
      <c r="O39" s="32"/>
      <c r="Q39" s="32"/>
      <c r="R39" s="32"/>
      <c r="S39" s="32"/>
      <c r="T39" s="32"/>
      <c r="V39" s="32"/>
      <c r="W39" s="32"/>
      <c r="X39" s="32"/>
      <c r="Z39" s="32"/>
      <c r="AA39" s="32"/>
      <c r="AB39" s="32"/>
      <c r="AC39" s="32"/>
    </row>
    <row r="40" spans="1:29" s="27" customFormat="1">
      <c r="A40" s="35" t="str">
        <f>συμβολαια!A40</f>
        <v>..??..</v>
      </c>
      <c r="B40" s="35">
        <f>συμβολαια!B40</f>
        <v>36119</v>
      </c>
      <c r="C40" s="161" t="str">
        <f>συμβολαια!C40</f>
        <v>βεβαίωση ένορκος</v>
      </c>
      <c r="D40" s="35">
        <f>συμβολαια!D40</f>
        <v>0</v>
      </c>
      <c r="E40" s="35">
        <f>'κ-15-17'!D40</f>
        <v>0</v>
      </c>
      <c r="F40" s="35">
        <f>'κ-15-17'!M40</f>
        <v>0</v>
      </c>
      <c r="G40" s="35">
        <f>'κ-15-17'!V40</f>
        <v>0</v>
      </c>
      <c r="H40" s="35">
        <f>δικαιώματα!I40</f>
        <v>194.4</v>
      </c>
      <c r="I40" s="35">
        <f>δικαιώματα!J40+φύλλα2α!G40+πολλΣυμβ!Q40+αντίγραφα!J40</f>
        <v>100</v>
      </c>
      <c r="J40" s="35">
        <f>δικαιώματα!K40+φύλλα2α!H40+πολλΣυμβ!R40+αντίγραφα!K40</f>
        <v>258</v>
      </c>
      <c r="K40" s="35">
        <f>δικαιώματα!L40+φύλλα2α!I40+πολλΣυμβ!S40+αντίγραφα!L40</f>
        <v>51.6</v>
      </c>
      <c r="N40" s="32"/>
      <c r="O40" s="32"/>
      <c r="Q40" s="32"/>
      <c r="R40" s="32"/>
      <c r="S40" s="32"/>
      <c r="T40" s="32"/>
      <c r="V40" s="32"/>
      <c r="W40" s="32"/>
      <c r="X40" s="32"/>
      <c r="Z40" s="32"/>
      <c r="AA40" s="32"/>
      <c r="AB40" s="32"/>
      <c r="AC40" s="32"/>
    </row>
    <row r="41" spans="1:29" s="27" customFormat="1">
      <c r="A41" s="35" t="str">
        <f>συμβολαια!A41</f>
        <v>..??..</v>
      </c>
      <c r="B41" s="35">
        <f>συμβολαια!B41</f>
        <v>36125</v>
      </c>
      <c r="C41" s="161" t="str">
        <f>συμβολαια!C41</f>
        <v>μίσθωση αγροτεμαχίων για αγροτικά ( 40.000 ετησίως -10έτη ){ λέει 300.000</v>
      </c>
      <c r="D41" s="35">
        <f>συμβολαια!D41</f>
        <v>400000</v>
      </c>
      <c r="E41" s="35">
        <f>'κ-15-17'!D41</f>
        <v>0</v>
      </c>
      <c r="F41" s="35">
        <f>'κ-15-17'!M41</f>
        <v>0</v>
      </c>
      <c r="G41" s="35">
        <f>'κ-15-17'!V41</f>
        <v>0</v>
      </c>
      <c r="H41" s="35">
        <f>δικαιώματα!I41</f>
        <v>626.4</v>
      </c>
      <c r="I41" s="35">
        <f>δικαιώματα!J41+φύλλα2α!G41+πολλΣυμβ!Q41+αντίγραφα!J41</f>
        <v>100</v>
      </c>
      <c r="J41" s="35">
        <f>δικαιώματα!K41+φύλλα2α!H41+πολλΣυμβ!R41+αντίγραφα!K41</f>
        <v>498</v>
      </c>
      <c r="K41" s="35">
        <f>δικαιώματα!L41+φύλλα2α!I41+πολλΣυμβ!S41+αντίγραφα!L41</f>
        <v>99.600000000000009</v>
      </c>
      <c r="N41" s="32"/>
      <c r="O41" s="32"/>
      <c r="Q41" s="32"/>
      <c r="R41" s="32"/>
      <c r="S41" s="32"/>
      <c r="T41" s="32"/>
      <c r="V41" s="32"/>
      <c r="W41" s="32"/>
      <c r="X41" s="32"/>
      <c r="Z41" s="32"/>
      <c r="AA41" s="32"/>
      <c r="AB41" s="32"/>
      <c r="AC41" s="32"/>
    </row>
    <row r="42" spans="1:29" s="27" customFormat="1">
      <c r="A42" s="35" t="str">
        <f>συμβολαια!A42</f>
        <v>..??..</v>
      </c>
      <c r="B42" s="35">
        <f>συμβολαια!B42</f>
        <v>36125</v>
      </c>
      <c r="C42" s="161" t="str">
        <f>συμβολαια!C42</f>
        <v>κληρονομιάς αποδοχή</v>
      </c>
      <c r="D42" s="35">
        <f>συμβολαια!D42</f>
        <v>0</v>
      </c>
      <c r="E42" s="35">
        <f>'κ-15-17'!D42</f>
        <v>0</v>
      </c>
      <c r="F42" s="35">
        <f>'κ-15-17'!M42</f>
        <v>0</v>
      </c>
      <c r="G42" s="35">
        <f>'κ-15-17'!V42</f>
        <v>0</v>
      </c>
      <c r="H42" s="35">
        <f>δικαιώματα!I42</f>
        <v>194.4</v>
      </c>
      <c r="I42" s="35">
        <f>δικαιώματα!J42+φύλλα2α!G42+πολλΣυμβ!Q42+αντίγραφα!J42</f>
        <v>100</v>
      </c>
      <c r="J42" s="35">
        <f>δικαιώματα!K42+φύλλα2α!H42+πολλΣυμβ!R42+αντίγραφα!K42</f>
        <v>258</v>
      </c>
      <c r="K42" s="35">
        <f>δικαιώματα!L42+φύλλα2α!I42+πολλΣυμβ!S42+αντίγραφα!L42</f>
        <v>51.6</v>
      </c>
      <c r="N42" s="32"/>
      <c r="O42" s="32"/>
      <c r="Q42" s="32"/>
      <c r="R42" s="32"/>
      <c r="S42" s="32"/>
      <c r="T42" s="32"/>
      <c r="V42" s="32"/>
      <c r="W42" s="32"/>
      <c r="X42" s="32"/>
      <c r="Z42" s="32"/>
      <c r="AA42" s="32"/>
      <c r="AB42" s="32"/>
      <c r="AC42" s="32"/>
    </row>
    <row r="43" spans="1:29" s="27" customFormat="1">
      <c r="A43" s="35" t="str">
        <f>συμβολαια!A43</f>
        <v>????</v>
      </c>
      <c r="B43" s="35">
        <f>συμβολαια!B43</f>
        <v>36126</v>
      </c>
      <c r="C43" s="161" t="str">
        <f>συμβολαια!C43</f>
        <v>οριζόντιος σύσταση</v>
      </c>
      <c r="D43" s="35">
        <f>συμβολαια!D43</f>
        <v>0</v>
      </c>
      <c r="E43" s="35">
        <f>'κ-15-17'!D43</f>
        <v>0</v>
      </c>
      <c r="F43" s="35">
        <f>'κ-15-17'!M43</f>
        <v>0</v>
      </c>
      <c r="G43" s="35">
        <f>'κ-15-17'!V43</f>
        <v>0</v>
      </c>
      <c r="H43" s="35">
        <f>δικαιώματα!I43</f>
        <v>194.4</v>
      </c>
      <c r="I43" s="35">
        <f>δικαιώματα!J43+φύλλα2α!G43+πολλΣυμβ!Q43+αντίγραφα!J43</f>
        <v>100</v>
      </c>
      <c r="J43" s="35">
        <f>δικαιώματα!K43+φύλλα2α!H43+πολλΣυμβ!R43+αντίγραφα!K43</f>
        <v>258</v>
      </c>
      <c r="K43" s="35">
        <f>δικαιώματα!L43+φύλλα2α!I43+πολλΣυμβ!S43+αντίγραφα!L43</f>
        <v>51.6</v>
      </c>
      <c r="N43" s="32"/>
      <c r="O43" s="32"/>
      <c r="Q43" s="32"/>
      <c r="R43" s="32"/>
      <c r="S43" s="32"/>
      <c r="T43" s="32"/>
      <c r="V43" s="32"/>
      <c r="W43" s="32"/>
      <c r="X43" s="32"/>
      <c r="Z43" s="32"/>
      <c r="AA43" s="32"/>
      <c r="AB43" s="32"/>
      <c r="AC43" s="32"/>
    </row>
    <row r="44" spans="1:29" s="27" customFormat="1">
      <c r="A44" s="35">
        <f>συμβολαια!A44</f>
        <v>0</v>
      </c>
      <c r="B44" s="35">
        <f>συμβολαια!B44</f>
        <v>0</v>
      </c>
      <c r="C44" s="161" t="str">
        <f>συμβολαια!C44</f>
        <v>χρήσης κανονισμός</v>
      </c>
      <c r="D44" s="35">
        <f>συμβολαια!D44</f>
        <v>0</v>
      </c>
      <c r="E44" s="35">
        <f>'κ-15-17'!D44</f>
        <v>0</v>
      </c>
      <c r="F44" s="35">
        <f>'κ-15-17'!M44</f>
        <v>0</v>
      </c>
      <c r="G44" s="35">
        <f>'κ-15-17'!V44</f>
        <v>0</v>
      </c>
      <c r="H44" s="35">
        <f>δικαιώματα!I44</f>
        <v>194.4</v>
      </c>
      <c r="I44" s="35">
        <f>δικαιώματα!J44+φύλλα2α!G44+πολλΣυμβ!Q44+αντίγραφα!J44</f>
        <v>100</v>
      </c>
      <c r="J44" s="35">
        <f>δικαιώματα!K44+φύλλα2α!H44+πολλΣυμβ!R44+αντίγραφα!K44</f>
        <v>258</v>
      </c>
      <c r="K44" s="35">
        <f>δικαιώματα!L44+φύλλα2α!I44+πολλΣυμβ!S44+αντίγραφα!L44</f>
        <v>51.6</v>
      </c>
      <c r="N44" s="32"/>
      <c r="O44" s="32"/>
      <c r="Q44" s="32"/>
      <c r="R44" s="32"/>
      <c r="S44" s="32"/>
      <c r="T44" s="32"/>
      <c r="V44" s="32"/>
      <c r="W44" s="32"/>
      <c r="X44" s="32"/>
      <c r="Z44" s="32"/>
      <c r="AA44" s="32"/>
      <c r="AB44" s="32"/>
      <c r="AC44" s="32"/>
    </row>
    <row r="45" spans="1:29" s="27" customFormat="1">
      <c r="A45" s="35" t="str">
        <f>συμβολαια!A45</f>
        <v>..??..</v>
      </c>
      <c r="B45" s="35">
        <f>συμβολαια!B45</f>
        <v>36126</v>
      </c>
      <c r="C45" s="161" t="str">
        <f>συμβολαια!C45</f>
        <v>αγοραπωλησία</v>
      </c>
      <c r="D45" s="35">
        <f>συμβολαια!D45</f>
        <v>1150000</v>
      </c>
      <c r="E45" s="35">
        <f>'κ-15-17'!D45</f>
        <v>0</v>
      </c>
      <c r="F45" s="35">
        <f>'κ-15-17'!M45</f>
        <v>0</v>
      </c>
      <c r="G45" s="35">
        <f>'κ-15-17'!V45</f>
        <v>0</v>
      </c>
      <c r="H45" s="35">
        <f>δικαιώματα!I45</f>
        <v>1436.3999999999999</v>
      </c>
      <c r="I45" s="35">
        <f>δικαιώματα!J45+φύλλα2α!G45+πολλΣυμβ!Q45+αντίγραφα!J45</f>
        <v>100</v>
      </c>
      <c r="J45" s="35">
        <f>δικαιώματα!K45+φύλλα2α!H45+πολλΣυμβ!R45+αντίγραφα!K45</f>
        <v>948</v>
      </c>
      <c r="K45" s="35">
        <f>δικαιώματα!L45+φύλλα2α!I45+πολλΣυμβ!S45+αντίγραφα!L45</f>
        <v>189.6</v>
      </c>
      <c r="N45" s="32"/>
      <c r="O45" s="32"/>
      <c r="Q45" s="32"/>
      <c r="R45" s="32"/>
      <c r="S45" s="32"/>
      <c r="T45" s="32"/>
      <c r="V45" s="32"/>
      <c r="W45" s="32"/>
      <c r="X45" s="32"/>
      <c r="Z45" s="32"/>
      <c r="AA45" s="32"/>
      <c r="AB45" s="32"/>
      <c r="AC45" s="32"/>
    </row>
    <row r="46" spans="1:29" s="27" customFormat="1">
      <c r="A46" s="35" t="str">
        <f>συμβολαια!A46</f>
        <v>..??..</v>
      </c>
      <c r="B46" s="35">
        <f>συμβολαια!B46</f>
        <v>36126</v>
      </c>
      <c r="C46" s="161" t="str">
        <f>συμβολαια!C46</f>
        <v>πληρεξούσιο</v>
      </c>
      <c r="D46" s="35">
        <f>συμβολαια!D46</f>
        <v>0</v>
      </c>
      <c r="E46" s="35">
        <f>'κ-15-17'!D46</f>
        <v>0</v>
      </c>
      <c r="F46" s="35">
        <f>'κ-15-17'!M46</f>
        <v>0</v>
      </c>
      <c r="G46" s="35">
        <f>'κ-15-17'!V46</f>
        <v>0</v>
      </c>
      <c r="H46" s="35">
        <f>δικαιώματα!I46</f>
        <v>194.4</v>
      </c>
      <c r="I46" s="35">
        <f>δικαιώματα!J46+φύλλα2α!G46+πολλΣυμβ!Q46+αντίγραφα!J46</f>
        <v>100</v>
      </c>
      <c r="J46" s="35">
        <f>δικαιώματα!K46+φύλλα2α!H46+πολλΣυμβ!R46+αντίγραφα!K46</f>
        <v>258</v>
      </c>
      <c r="K46" s="35">
        <f>δικαιώματα!L46+φύλλα2α!I46+πολλΣυμβ!S46+αντίγραφα!L46</f>
        <v>51.6</v>
      </c>
      <c r="N46" s="32"/>
      <c r="O46" s="32"/>
      <c r="Q46" s="32"/>
      <c r="R46" s="32"/>
      <c r="S46" s="32"/>
      <c r="T46" s="32"/>
      <c r="V46" s="32"/>
      <c r="W46" s="32"/>
      <c r="X46" s="32"/>
      <c r="Z46" s="32"/>
      <c r="AA46" s="32"/>
      <c r="AB46" s="32"/>
      <c r="AC46" s="32"/>
    </row>
    <row r="47" spans="1:29" s="27" customFormat="1">
      <c r="A47" s="35" t="str">
        <f>συμβολαια!A47</f>
        <v>..??..</v>
      </c>
      <c r="B47" s="35">
        <f>συμβολαια!B47</f>
        <v>36126</v>
      </c>
      <c r="C47" s="161" t="str">
        <f>συμβολαια!C47</f>
        <v>εμφάνιση αγοραστή προσύμφ 14.214κύρου</v>
      </c>
      <c r="D47" s="35">
        <f>συμβολαια!D47</f>
        <v>0</v>
      </c>
      <c r="E47" s="35">
        <f>'κ-15-17'!D47</f>
        <v>0</v>
      </c>
      <c r="F47" s="35">
        <f>'κ-15-17'!M47</f>
        <v>0</v>
      </c>
      <c r="G47" s="35">
        <f>'κ-15-17'!V47</f>
        <v>0</v>
      </c>
      <c r="H47" s="35">
        <f>δικαιώματα!I47</f>
        <v>194.4</v>
      </c>
      <c r="I47" s="35">
        <f>δικαιώματα!J47+φύλλα2α!G47+πολλΣυμβ!Q47+αντίγραφα!J47</f>
        <v>100</v>
      </c>
      <c r="J47" s="35">
        <f>δικαιώματα!K47+φύλλα2α!H47+πολλΣυμβ!R47+αντίγραφα!K47</f>
        <v>258</v>
      </c>
      <c r="K47" s="35">
        <f>δικαιώματα!L47+φύλλα2α!I47+πολλΣυμβ!S47+αντίγραφα!L47</f>
        <v>51.6</v>
      </c>
      <c r="N47" s="32"/>
      <c r="O47" s="32"/>
      <c r="Q47" s="32"/>
      <c r="R47" s="32"/>
      <c r="S47" s="32"/>
      <c r="T47" s="32"/>
      <c r="V47" s="32"/>
      <c r="W47" s="32"/>
      <c r="X47" s="32"/>
      <c r="Z47" s="32"/>
      <c r="AA47" s="32"/>
      <c r="AB47" s="32"/>
      <c r="AC47" s="32"/>
    </row>
    <row r="48" spans="1:29" s="27" customFormat="1">
      <c r="A48" s="35" t="str">
        <f>συμβολαια!A48</f>
        <v>..??..</v>
      </c>
      <c r="B48" s="35">
        <f>συμβολαια!B48</f>
        <v>36129</v>
      </c>
      <c r="C48" s="161" t="str">
        <f>συμβολαια!C48</f>
        <v>κληρονομιάς αποδοχή</v>
      </c>
      <c r="D48" s="35">
        <f>συμβολαια!D48</f>
        <v>0</v>
      </c>
      <c r="E48" s="35">
        <f>'κ-15-17'!D48</f>
        <v>0</v>
      </c>
      <c r="F48" s="35">
        <f>'κ-15-17'!M48</f>
        <v>0</v>
      </c>
      <c r="G48" s="35">
        <f>'κ-15-17'!V48</f>
        <v>0</v>
      </c>
      <c r="H48" s="35">
        <f>δικαιώματα!I48</f>
        <v>194.4</v>
      </c>
      <c r="I48" s="35">
        <f>δικαιώματα!J48+φύλλα2α!G48+πολλΣυμβ!Q48+αντίγραφα!J48</f>
        <v>100</v>
      </c>
      <c r="J48" s="35">
        <f>δικαιώματα!K48+φύλλα2α!H48+πολλΣυμβ!R48+αντίγραφα!K48</f>
        <v>258</v>
      </c>
      <c r="K48" s="35">
        <f>δικαιώματα!L48+φύλλα2α!I48+πολλΣυμβ!S48+αντίγραφα!L48</f>
        <v>51.6</v>
      </c>
      <c r="N48" s="32"/>
      <c r="O48" s="32"/>
      <c r="Q48" s="32"/>
      <c r="R48" s="32"/>
      <c r="S48" s="32"/>
      <c r="T48" s="32"/>
      <c r="V48" s="32"/>
      <c r="W48" s="32"/>
      <c r="X48" s="32"/>
      <c r="Z48" s="32"/>
      <c r="AA48" s="32"/>
      <c r="AB48" s="32"/>
      <c r="AC48" s="32"/>
    </row>
    <row r="49" spans="1:13">
      <c r="A49" s="476" t="s">
        <v>66</v>
      </c>
      <c r="B49" s="477"/>
      <c r="C49" s="477"/>
      <c r="D49" s="477"/>
      <c r="E49" s="302">
        <f t="shared" ref="E49:K49" si="0">SUM(E3:E48)</f>
        <v>15795</v>
      </c>
      <c r="F49" s="302">
        <f t="shared" si="0"/>
        <v>0</v>
      </c>
      <c r="G49" s="302">
        <f t="shared" si="0"/>
        <v>0</v>
      </c>
      <c r="H49" s="302">
        <f t="shared" si="0"/>
        <v>44288.640000000029</v>
      </c>
      <c r="I49" s="302">
        <f t="shared" si="0"/>
        <v>6820</v>
      </c>
      <c r="J49" s="302">
        <f t="shared" si="0"/>
        <v>33374.800000000003</v>
      </c>
      <c r="K49" s="302">
        <f t="shared" si="0"/>
        <v>6674.9600000000055</v>
      </c>
    </row>
    <row r="52" spans="1:13" ht="12.75">
      <c r="C52" s="571" t="s">
        <v>322</v>
      </c>
      <c r="D52" s="571"/>
      <c r="H52" s="330">
        <v>50</v>
      </c>
      <c r="I52" s="7"/>
      <c r="J52" s="7" t="s">
        <v>280</v>
      </c>
      <c r="L52" s="5" t="s">
        <v>354</v>
      </c>
    </row>
    <row r="53" spans="1:13" ht="12.75">
      <c r="C53" s="572" t="s">
        <v>323</v>
      </c>
      <c r="D53" s="572"/>
      <c r="E53" s="572"/>
      <c r="H53" s="225">
        <v>150</v>
      </c>
      <c r="I53" s="5">
        <v>191</v>
      </c>
      <c r="J53" s="5" t="s">
        <v>161</v>
      </c>
      <c r="M53" s="225" t="s">
        <v>357</v>
      </c>
    </row>
    <row r="54" spans="1:13" ht="15.75">
      <c r="C54" s="260" t="s">
        <v>164</v>
      </c>
      <c r="I54" s="7">
        <v>250</v>
      </c>
      <c r="J54" s="7" t="s">
        <v>162</v>
      </c>
    </row>
    <row r="55" spans="1:13">
      <c r="I55" s="7">
        <v>500</v>
      </c>
      <c r="J55" s="5" t="s">
        <v>163</v>
      </c>
    </row>
    <row r="56" spans="1:13">
      <c r="I56" s="294">
        <v>1260</v>
      </c>
      <c r="J56" s="7" t="s">
        <v>246</v>
      </c>
      <c r="K56" s="7"/>
    </row>
  </sheetData>
  <mergeCells count="16">
    <mergeCell ref="C52:D52"/>
    <mergeCell ref="C53:E53"/>
    <mergeCell ref="W1:W2"/>
    <mergeCell ref="X1:X2"/>
    <mergeCell ref="Z1:AC1"/>
    <mergeCell ref="A49:D49"/>
    <mergeCell ref="H1:I1"/>
    <mergeCell ref="J1:K1"/>
    <mergeCell ref="A1:A2"/>
    <mergeCell ref="B1:B2"/>
    <mergeCell ref="C1:C2"/>
    <mergeCell ref="D1:D2"/>
    <mergeCell ref="E1:G1"/>
    <mergeCell ref="Q1:T1"/>
    <mergeCell ref="V1:V2"/>
    <mergeCell ref="N1:O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7"/>
  <sheetViews>
    <sheetView workbookViewId="0">
      <pane ySplit="2" topLeftCell="A3" activePane="bottomLeft" state="frozen"/>
      <selection pane="bottomLeft" activeCell="A49" sqref="A49:XFD57"/>
    </sheetView>
  </sheetViews>
  <sheetFormatPr defaultRowHeight="11.25"/>
  <cols>
    <col min="1" max="1" width="8.140625" style="5" bestFit="1" customWidth="1"/>
    <col min="2" max="2" width="54.5703125" style="128" bestFit="1" customWidth="1"/>
    <col min="3" max="3" width="10.28515625" style="11" bestFit="1" customWidth="1"/>
    <col min="4" max="4" width="6.42578125" style="5" bestFit="1" customWidth="1"/>
    <col min="5" max="5" width="4.42578125" style="5" bestFit="1" customWidth="1"/>
    <col min="6" max="6" width="5.7109375" style="2" bestFit="1" customWidth="1"/>
    <col min="7" max="7" width="7.42578125" style="2" customWidth="1"/>
    <col min="8" max="8" width="5" style="2" bestFit="1" customWidth="1"/>
    <col min="9" max="9" width="6.5703125" style="142" bestFit="1" customWidth="1"/>
    <col min="10" max="10" width="7.140625" style="2" bestFit="1" customWidth="1"/>
    <col min="11" max="11" width="6.85546875" style="2" customWidth="1"/>
    <col min="12" max="12" width="6.42578125" style="2" bestFit="1" customWidth="1"/>
    <col min="13" max="13" width="6.85546875" style="2" customWidth="1"/>
    <col min="14" max="14" width="6.7109375" style="2" bestFit="1" customWidth="1"/>
    <col min="15" max="15" width="5.7109375" style="2" customWidth="1"/>
    <col min="16" max="16" width="4.140625" style="2" bestFit="1" customWidth="1"/>
    <col min="17" max="17" width="6.42578125" style="2" customWidth="1"/>
    <col min="18" max="18" width="8.140625" style="2" bestFit="1" customWidth="1"/>
    <col min="19" max="19" width="7.140625" style="2" bestFit="1" customWidth="1"/>
    <col min="20" max="22" width="4.5703125" style="2" bestFit="1" customWidth="1"/>
    <col min="23" max="23" width="7.42578125" style="2" customWidth="1"/>
    <col min="24" max="24" width="6.7109375" style="2" bestFit="1" customWidth="1"/>
    <col min="25" max="25" width="9.85546875" style="2" bestFit="1" customWidth="1"/>
    <col min="26" max="31" width="4.7109375" style="5" customWidth="1"/>
    <col min="32" max="32" width="35.140625" style="5" customWidth="1"/>
    <col min="33" max="229" width="9.140625" style="5"/>
    <col min="230" max="230" width="9" style="5" bestFit="1" customWidth="1"/>
    <col min="231" max="231" width="9.85546875" style="5" bestFit="1" customWidth="1"/>
    <col min="232" max="232" width="9.140625" style="5" bestFit="1" customWidth="1"/>
    <col min="233" max="233" width="16" style="5" bestFit="1" customWidth="1"/>
    <col min="234" max="234" width="9" style="5" bestFit="1" customWidth="1"/>
    <col min="235" max="235" width="7.85546875" style="5" bestFit="1" customWidth="1"/>
    <col min="236" max="236" width="11.7109375" style="5" bestFit="1" customWidth="1"/>
    <col min="237" max="237" width="14.28515625" style="5" customWidth="1"/>
    <col min="238" max="238" width="11.7109375" style="5" bestFit="1" customWidth="1"/>
    <col min="239" max="239" width="14.140625" style="5" bestFit="1" customWidth="1"/>
    <col min="240" max="240" width="16.7109375" style="5" customWidth="1"/>
    <col min="241" max="241" width="16.5703125" style="5" customWidth="1"/>
    <col min="242" max="243" width="7.85546875" style="5" bestFit="1" customWidth="1"/>
    <col min="244" max="244" width="8" style="5" bestFit="1" customWidth="1"/>
    <col min="245" max="246" width="7.85546875" style="5" bestFit="1" customWidth="1"/>
    <col min="247" max="247" width="9.7109375" style="5" customWidth="1"/>
    <col min="248" max="248" width="12.85546875" style="5" customWidth="1"/>
    <col min="249" max="485" width="9.140625" style="5"/>
    <col min="486" max="486" width="9" style="5" bestFit="1" customWidth="1"/>
    <col min="487" max="487" width="9.85546875" style="5" bestFit="1" customWidth="1"/>
    <col min="488" max="488" width="9.140625" style="5" bestFit="1" customWidth="1"/>
    <col min="489" max="489" width="16" style="5" bestFit="1" customWidth="1"/>
    <col min="490" max="490" width="9" style="5" bestFit="1" customWidth="1"/>
    <col min="491" max="491" width="7.85546875" style="5" bestFit="1" customWidth="1"/>
    <col min="492" max="492" width="11.7109375" style="5" bestFit="1" customWidth="1"/>
    <col min="493" max="493" width="14.28515625" style="5" customWidth="1"/>
    <col min="494" max="494" width="11.7109375" style="5" bestFit="1" customWidth="1"/>
    <col min="495" max="495" width="14.140625" style="5" bestFit="1" customWidth="1"/>
    <col min="496" max="496" width="16.7109375" style="5" customWidth="1"/>
    <col min="497" max="497" width="16.5703125" style="5" customWidth="1"/>
    <col min="498" max="499" width="7.85546875" style="5" bestFit="1" customWidth="1"/>
    <col min="500" max="500" width="8" style="5" bestFit="1" customWidth="1"/>
    <col min="501" max="502" width="7.85546875" style="5" bestFit="1" customWidth="1"/>
    <col min="503" max="503" width="9.7109375" style="5" customWidth="1"/>
    <col min="504" max="504" width="12.85546875" style="5" customWidth="1"/>
    <col min="505" max="741" width="9.140625" style="5"/>
    <col min="742" max="742" width="9" style="5" bestFit="1" customWidth="1"/>
    <col min="743" max="743" width="9.85546875" style="5" bestFit="1" customWidth="1"/>
    <col min="744" max="744" width="9.140625" style="5" bestFit="1" customWidth="1"/>
    <col min="745" max="745" width="16" style="5" bestFit="1" customWidth="1"/>
    <col min="746" max="746" width="9" style="5" bestFit="1" customWidth="1"/>
    <col min="747" max="747" width="7.85546875" style="5" bestFit="1" customWidth="1"/>
    <col min="748" max="748" width="11.7109375" style="5" bestFit="1" customWidth="1"/>
    <col min="749" max="749" width="14.28515625" style="5" customWidth="1"/>
    <col min="750" max="750" width="11.7109375" style="5" bestFit="1" customWidth="1"/>
    <col min="751" max="751" width="14.140625" style="5" bestFit="1" customWidth="1"/>
    <col min="752" max="752" width="16.7109375" style="5" customWidth="1"/>
    <col min="753" max="753" width="16.5703125" style="5" customWidth="1"/>
    <col min="754" max="755" width="7.85546875" style="5" bestFit="1" customWidth="1"/>
    <col min="756" max="756" width="8" style="5" bestFit="1" customWidth="1"/>
    <col min="757" max="758" width="7.85546875" style="5" bestFit="1" customWidth="1"/>
    <col min="759" max="759" width="9.7109375" style="5" customWidth="1"/>
    <col min="760" max="760" width="12.85546875" style="5" customWidth="1"/>
    <col min="761" max="997" width="9.140625" style="5"/>
    <col min="998" max="998" width="9" style="5" bestFit="1" customWidth="1"/>
    <col min="999" max="999" width="9.85546875" style="5" bestFit="1" customWidth="1"/>
    <col min="1000" max="1000" width="9.140625" style="5" bestFit="1" customWidth="1"/>
    <col min="1001" max="1001" width="16" style="5" bestFit="1" customWidth="1"/>
    <col min="1002" max="1002" width="9" style="5" bestFit="1" customWidth="1"/>
    <col min="1003" max="1003" width="7.85546875" style="5" bestFit="1" customWidth="1"/>
    <col min="1004" max="1004" width="11.7109375" style="5" bestFit="1" customWidth="1"/>
    <col min="1005" max="1005" width="14.28515625" style="5" customWidth="1"/>
    <col min="1006" max="1006" width="11.7109375" style="5" bestFit="1" customWidth="1"/>
    <col min="1007" max="1007" width="14.140625" style="5" bestFit="1" customWidth="1"/>
    <col min="1008" max="1008" width="16.7109375" style="5" customWidth="1"/>
    <col min="1009" max="1009" width="16.5703125" style="5" customWidth="1"/>
    <col min="1010" max="1011" width="7.85546875" style="5" bestFit="1" customWidth="1"/>
    <col min="1012" max="1012" width="8" style="5" bestFit="1" customWidth="1"/>
    <col min="1013" max="1014" width="7.85546875" style="5" bestFit="1" customWidth="1"/>
    <col min="1015" max="1015" width="9.7109375" style="5" customWidth="1"/>
    <col min="1016" max="1016" width="12.85546875" style="5" customWidth="1"/>
    <col min="1017" max="1253" width="9.140625" style="5"/>
    <col min="1254" max="1254" width="9" style="5" bestFit="1" customWidth="1"/>
    <col min="1255" max="1255" width="9.85546875" style="5" bestFit="1" customWidth="1"/>
    <col min="1256" max="1256" width="9.140625" style="5" bestFit="1" customWidth="1"/>
    <col min="1257" max="1257" width="16" style="5" bestFit="1" customWidth="1"/>
    <col min="1258" max="1258" width="9" style="5" bestFit="1" customWidth="1"/>
    <col min="1259" max="1259" width="7.85546875" style="5" bestFit="1" customWidth="1"/>
    <col min="1260" max="1260" width="11.7109375" style="5" bestFit="1" customWidth="1"/>
    <col min="1261" max="1261" width="14.28515625" style="5" customWidth="1"/>
    <col min="1262" max="1262" width="11.7109375" style="5" bestFit="1" customWidth="1"/>
    <col min="1263" max="1263" width="14.140625" style="5" bestFit="1" customWidth="1"/>
    <col min="1264" max="1264" width="16.7109375" style="5" customWidth="1"/>
    <col min="1265" max="1265" width="16.5703125" style="5" customWidth="1"/>
    <col min="1266" max="1267" width="7.85546875" style="5" bestFit="1" customWidth="1"/>
    <col min="1268" max="1268" width="8" style="5" bestFit="1" customWidth="1"/>
    <col min="1269" max="1270" width="7.85546875" style="5" bestFit="1" customWidth="1"/>
    <col min="1271" max="1271" width="9.7109375" style="5" customWidth="1"/>
    <col min="1272" max="1272" width="12.85546875" style="5" customWidth="1"/>
    <col min="1273" max="1509" width="9.140625" style="5"/>
    <col min="1510" max="1510" width="9" style="5" bestFit="1" customWidth="1"/>
    <col min="1511" max="1511" width="9.85546875" style="5" bestFit="1" customWidth="1"/>
    <col min="1512" max="1512" width="9.140625" style="5" bestFit="1" customWidth="1"/>
    <col min="1513" max="1513" width="16" style="5" bestFit="1" customWidth="1"/>
    <col min="1514" max="1514" width="9" style="5" bestFit="1" customWidth="1"/>
    <col min="1515" max="1515" width="7.85546875" style="5" bestFit="1" customWidth="1"/>
    <col min="1516" max="1516" width="11.7109375" style="5" bestFit="1" customWidth="1"/>
    <col min="1517" max="1517" width="14.28515625" style="5" customWidth="1"/>
    <col min="1518" max="1518" width="11.7109375" style="5" bestFit="1" customWidth="1"/>
    <col min="1519" max="1519" width="14.140625" style="5" bestFit="1" customWidth="1"/>
    <col min="1520" max="1520" width="16.7109375" style="5" customWidth="1"/>
    <col min="1521" max="1521" width="16.5703125" style="5" customWidth="1"/>
    <col min="1522" max="1523" width="7.85546875" style="5" bestFit="1" customWidth="1"/>
    <col min="1524" max="1524" width="8" style="5" bestFit="1" customWidth="1"/>
    <col min="1525" max="1526" width="7.85546875" style="5" bestFit="1" customWidth="1"/>
    <col min="1527" max="1527" width="9.7109375" style="5" customWidth="1"/>
    <col min="1528" max="1528" width="12.85546875" style="5" customWidth="1"/>
    <col min="1529" max="1765" width="9.140625" style="5"/>
    <col min="1766" max="1766" width="9" style="5" bestFit="1" customWidth="1"/>
    <col min="1767" max="1767" width="9.85546875" style="5" bestFit="1" customWidth="1"/>
    <col min="1768" max="1768" width="9.140625" style="5" bestFit="1" customWidth="1"/>
    <col min="1769" max="1769" width="16" style="5" bestFit="1" customWidth="1"/>
    <col min="1770" max="1770" width="9" style="5" bestFit="1" customWidth="1"/>
    <col min="1771" max="1771" width="7.85546875" style="5" bestFit="1" customWidth="1"/>
    <col min="1772" max="1772" width="11.7109375" style="5" bestFit="1" customWidth="1"/>
    <col min="1773" max="1773" width="14.28515625" style="5" customWidth="1"/>
    <col min="1774" max="1774" width="11.7109375" style="5" bestFit="1" customWidth="1"/>
    <col min="1775" max="1775" width="14.140625" style="5" bestFit="1" customWidth="1"/>
    <col min="1776" max="1776" width="16.7109375" style="5" customWidth="1"/>
    <col min="1777" max="1777" width="16.5703125" style="5" customWidth="1"/>
    <col min="1778" max="1779" width="7.85546875" style="5" bestFit="1" customWidth="1"/>
    <col min="1780" max="1780" width="8" style="5" bestFit="1" customWidth="1"/>
    <col min="1781" max="1782" width="7.85546875" style="5" bestFit="1" customWidth="1"/>
    <col min="1783" max="1783" width="9.7109375" style="5" customWidth="1"/>
    <col min="1784" max="1784" width="12.85546875" style="5" customWidth="1"/>
    <col min="1785" max="2021" width="9.140625" style="5"/>
    <col min="2022" max="2022" width="9" style="5" bestFit="1" customWidth="1"/>
    <col min="2023" max="2023" width="9.85546875" style="5" bestFit="1" customWidth="1"/>
    <col min="2024" max="2024" width="9.140625" style="5" bestFit="1" customWidth="1"/>
    <col min="2025" max="2025" width="16" style="5" bestFit="1" customWidth="1"/>
    <col min="2026" max="2026" width="9" style="5" bestFit="1" customWidth="1"/>
    <col min="2027" max="2027" width="7.85546875" style="5" bestFit="1" customWidth="1"/>
    <col min="2028" max="2028" width="11.7109375" style="5" bestFit="1" customWidth="1"/>
    <col min="2029" max="2029" width="14.28515625" style="5" customWidth="1"/>
    <col min="2030" max="2030" width="11.7109375" style="5" bestFit="1" customWidth="1"/>
    <col min="2031" max="2031" width="14.140625" style="5" bestFit="1" customWidth="1"/>
    <col min="2032" max="2032" width="16.7109375" style="5" customWidth="1"/>
    <col min="2033" max="2033" width="16.5703125" style="5" customWidth="1"/>
    <col min="2034" max="2035" width="7.85546875" style="5" bestFit="1" customWidth="1"/>
    <col min="2036" max="2036" width="8" style="5" bestFit="1" customWidth="1"/>
    <col min="2037" max="2038" width="7.85546875" style="5" bestFit="1" customWidth="1"/>
    <col min="2039" max="2039" width="9.7109375" style="5" customWidth="1"/>
    <col min="2040" max="2040" width="12.85546875" style="5" customWidth="1"/>
    <col min="2041" max="2277" width="9.140625" style="5"/>
    <col min="2278" max="2278" width="9" style="5" bestFit="1" customWidth="1"/>
    <col min="2279" max="2279" width="9.85546875" style="5" bestFit="1" customWidth="1"/>
    <col min="2280" max="2280" width="9.140625" style="5" bestFit="1" customWidth="1"/>
    <col min="2281" max="2281" width="16" style="5" bestFit="1" customWidth="1"/>
    <col min="2282" max="2282" width="9" style="5" bestFit="1" customWidth="1"/>
    <col min="2283" max="2283" width="7.85546875" style="5" bestFit="1" customWidth="1"/>
    <col min="2284" max="2284" width="11.7109375" style="5" bestFit="1" customWidth="1"/>
    <col min="2285" max="2285" width="14.28515625" style="5" customWidth="1"/>
    <col min="2286" max="2286" width="11.7109375" style="5" bestFit="1" customWidth="1"/>
    <col min="2287" max="2287" width="14.140625" style="5" bestFit="1" customWidth="1"/>
    <col min="2288" max="2288" width="16.7109375" style="5" customWidth="1"/>
    <col min="2289" max="2289" width="16.5703125" style="5" customWidth="1"/>
    <col min="2290" max="2291" width="7.85546875" style="5" bestFit="1" customWidth="1"/>
    <col min="2292" max="2292" width="8" style="5" bestFit="1" customWidth="1"/>
    <col min="2293" max="2294" width="7.85546875" style="5" bestFit="1" customWidth="1"/>
    <col min="2295" max="2295" width="9.7109375" style="5" customWidth="1"/>
    <col min="2296" max="2296" width="12.85546875" style="5" customWidth="1"/>
    <col min="2297" max="2533" width="9.140625" style="5"/>
    <col min="2534" max="2534" width="9" style="5" bestFit="1" customWidth="1"/>
    <col min="2535" max="2535" width="9.85546875" style="5" bestFit="1" customWidth="1"/>
    <col min="2536" max="2536" width="9.140625" style="5" bestFit="1" customWidth="1"/>
    <col min="2537" max="2537" width="16" style="5" bestFit="1" customWidth="1"/>
    <col min="2538" max="2538" width="9" style="5" bestFit="1" customWidth="1"/>
    <col min="2539" max="2539" width="7.85546875" style="5" bestFit="1" customWidth="1"/>
    <col min="2540" max="2540" width="11.7109375" style="5" bestFit="1" customWidth="1"/>
    <col min="2541" max="2541" width="14.28515625" style="5" customWidth="1"/>
    <col min="2542" max="2542" width="11.7109375" style="5" bestFit="1" customWidth="1"/>
    <col min="2543" max="2543" width="14.140625" style="5" bestFit="1" customWidth="1"/>
    <col min="2544" max="2544" width="16.7109375" style="5" customWidth="1"/>
    <col min="2545" max="2545" width="16.5703125" style="5" customWidth="1"/>
    <col min="2546" max="2547" width="7.85546875" style="5" bestFit="1" customWidth="1"/>
    <col min="2548" max="2548" width="8" style="5" bestFit="1" customWidth="1"/>
    <col min="2549" max="2550" width="7.85546875" style="5" bestFit="1" customWidth="1"/>
    <col min="2551" max="2551" width="9.7109375" style="5" customWidth="1"/>
    <col min="2552" max="2552" width="12.85546875" style="5" customWidth="1"/>
    <col min="2553" max="2789" width="9.140625" style="5"/>
    <col min="2790" max="2790" width="9" style="5" bestFit="1" customWidth="1"/>
    <col min="2791" max="2791" width="9.85546875" style="5" bestFit="1" customWidth="1"/>
    <col min="2792" max="2792" width="9.140625" style="5" bestFit="1" customWidth="1"/>
    <col min="2793" max="2793" width="16" style="5" bestFit="1" customWidth="1"/>
    <col min="2794" max="2794" width="9" style="5" bestFit="1" customWidth="1"/>
    <col min="2795" max="2795" width="7.85546875" style="5" bestFit="1" customWidth="1"/>
    <col min="2796" max="2796" width="11.7109375" style="5" bestFit="1" customWidth="1"/>
    <col min="2797" max="2797" width="14.28515625" style="5" customWidth="1"/>
    <col min="2798" max="2798" width="11.7109375" style="5" bestFit="1" customWidth="1"/>
    <col min="2799" max="2799" width="14.140625" style="5" bestFit="1" customWidth="1"/>
    <col min="2800" max="2800" width="16.7109375" style="5" customWidth="1"/>
    <col min="2801" max="2801" width="16.5703125" style="5" customWidth="1"/>
    <col min="2802" max="2803" width="7.85546875" style="5" bestFit="1" customWidth="1"/>
    <col min="2804" max="2804" width="8" style="5" bestFit="1" customWidth="1"/>
    <col min="2805" max="2806" width="7.85546875" style="5" bestFit="1" customWidth="1"/>
    <col min="2807" max="2807" width="9.7109375" style="5" customWidth="1"/>
    <col min="2808" max="2808" width="12.85546875" style="5" customWidth="1"/>
    <col min="2809" max="3045" width="9.140625" style="5"/>
    <col min="3046" max="3046" width="9" style="5" bestFit="1" customWidth="1"/>
    <col min="3047" max="3047" width="9.85546875" style="5" bestFit="1" customWidth="1"/>
    <col min="3048" max="3048" width="9.140625" style="5" bestFit="1" customWidth="1"/>
    <col min="3049" max="3049" width="16" style="5" bestFit="1" customWidth="1"/>
    <col min="3050" max="3050" width="9" style="5" bestFit="1" customWidth="1"/>
    <col min="3051" max="3051" width="7.85546875" style="5" bestFit="1" customWidth="1"/>
    <col min="3052" max="3052" width="11.7109375" style="5" bestFit="1" customWidth="1"/>
    <col min="3053" max="3053" width="14.28515625" style="5" customWidth="1"/>
    <col min="3054" max="3054" width="11.7109375" style="5" bestFit="1" customWidth="1"/>
    <col min="3055" max="3055" width="14.140625" style="5" bestFit="1" customWidth="1"/>
    <col min="3056" max="3056" width="16.7109375" style="5" customWidth="1"/>
    <col min="3057" max="3057" width="16.5703125" style="5" customWidth="1"/>
    <col min="3058" max="3059" width="7.85546875" style="5" bestFit="1" customWidth="1"/>
    <col min="3060" max="3060" width="8" style="5" bestFit="1" customWidth="1"/>
    <col min="3061" max="3062" width="7.85546875" style="5" bestFit="1" customWidth="1"/>
    <col min="3063" max="3063" width="9.7109375" style="5" customWidth="1"/>
    <col min="3064" max="3064" width="12.85546875" style="5" customWidth="1"/>
    <col min="3065" max="3301" width="9.140625" style="5"/>
    <col min="3302" max="3302" width="9" style="5" bestFit="1" customWidth="1"/>
    <col min="3303" max="3303" width="9.85546875" style="5" bestFit="1" customWidth="1"/>
    <col min="3304" max="3304" width="9.140625" style="5" bestFit="1" customWidth="1"/>
    <col min="3305" max="3305" width="16" style="5" bestFit="1" customWidth="1"/>
    <col min="3306" max="3306" width="9" style="5" bestFit="1" customWidth="1"/>
    <col min="3307" max="3307" width="7.85546875" style="5" bestFit="1" customWidth="1"/>
    <col min="3308" max="3308" width="11.7109375" style="5" bestFit="1" customWidth="1"/>
    <col min="3309" max="3309" width="14.28515625" style="5" customWidth="1"/>
    <col min="3310" max="3310" width="11.7109375" style="5" bestFit="1" customWidth="1"/>
    <col min="3311" max="3311" width="14.140625" style="5" bestFit="1" customWidth="1"/>
    <col min="3312" max="3312" width="16.7109375" style="5" customWidth="1"/>
    <col min="3313" max="3313" width="16.5703125" style="5" customWidth="1"/>
    <col min="3314" max="3315" width="7.85546875" style="5" bestFit="1" customWidth="1"/>
    <col min="3316" max="3316" width="8" style="5" bestFit="1" customWidth="1"/>
    <col min="3317" max="3318" width="7.85546875" style="5" bestFit="1" customWidth="1"/>
    <col min="3319" max="3319" width="9.7109375" style="5" customWidth="1"/>
    <col min="3320" max="3320" width="12.85546875" style="5" customWidth="1"/>
    <col min="3321" max="3557" width="9.140625" style="5"/>
    <col min="3558" max="3558" width="9" style="5" bestFit="1" customWidth="1"/>
    <col min="3559" max="3559" width="9.85546875" style="5" bestFit="1" customWidth="1"/>
    <col min="3560" max="3560" width="9.140625" style="5" bestFit="1" customWidth="1"/>
    <col min="3561" max="3561" width="16" style="5" bestFit="1" customWidth="1"/>
    <col min="3562" max="3562" width="9" style="5" bestFit="1" customWidth="1"/>
    <col min="3563" max="3563" width="7.85546875" style="5" bestFit="1" customWidth="1"/>
    <col min="3564" max="3564" width="11.7109375" style="5" bestFit="1" customWidth="1"/>
    <col min="3565" max="3565" width="14.28515625" style="5" customWidth="1"/>
    <col min="3566" max="3566" width="11.7109375" style="5" bestFit="1" customWidth="1"/>
    <col min="3567" max="3567" width="14.140625" style="5" bestFit="1" customWidth="1"/>
    <col min="3568" max="3568" width="16.7109375" style="5" customWidth="1"/>
    <col min="3569" max="3569" width="16.5703125" style="5" customWidth="1"/>
    <col min="3570" max="3571" width="7.85546875" style="5" bestFit="1" customWidth="1"/>
    <col min="3572" max="3572" width="8" style="5" bestFit="1" customWidth="1"/>
    <col min="3573" max="3574" width="7.85546875" style="5" bestFit="1" customWidth="1"/>
    <col min="3575" max="3575" width="9.7109375" style="5" customWidth="1"/>
    <col min="3576" max="3576" width="12.85546875" style="5" customWidth="1"/>
    <col min="3577" max="3813" width="9.140625" style="5"/>
    <col min="3814" max="3814" width="9" style="5" bestFit="1" customWidth="1"/>
    <col min="3815" max="3815" width="9.85546875" style="5" bestFit="1" customWidth="1"/>
    <col min="3816" max="3816" width="9.140625" style="5" bestFit="1" customWidth="1"/>
    <col min="3817" max="3817" width="16" style="5" bestFit="1" customWidth="1"/>
    <col min="3818" max="3818" width="9" style="5" bestFit="1" customWidth="1"/>
    <col min="3819" max="3819" width="7.85546875" style="5" bestFit="1" customWidth="1"/>
    <col min="3820" max="3820" width="11.7109375" style="5" bestFit="1" customWidth="1"/>
    <col min="3821" max="3821" width="14.28515625" style="5" customWidth="1"/>
    <col min="3822" max="3822" width="11.7109375" style="5" bestFit="1" customWidth="1"/>
    <col min="3823" max="3823" width="14.140625" style="5" bestFit="1" customWidth="1"/>
    <col min="3824" max="3824" width="16.7109375" style="5" customWidth="1"/>
    <col min="3825" max="3825" width="16.5703125" style="5" customWidth="1"/>
    <col min="3826" max="3827" width="7.85546875" style="5" bestFit="1" customWidth="1"/>
    <col min="3828" max="3828" width="8" style="5" bestFit="1" customWidth="1"/>
    <col min="3829" max="3830" width="7.85546875" style="5" bestFit="1" customWidth="1"/>
    <col min="3831" max="3831" width="9.7109375" style="5" customWidth="1"/>
    <col min="3832" max="3832" width="12.85546875" style="5" customWidth="1"/>
    <col min="3833" max="4069" width="9.140625" style="5"/>
    <col min="4070" max="4070" width="9" style="5" bestFit="1" customWidth="1"/>
    <col min="4071" max="4071" width="9.85546875" style="5" bestFit="1" customWidth="1"/>
    <col min="4072" max="4072" width="9.140625" style="5" bestFit="1" customWidth="1"/>
    <col min="4073" max="4073" width="16" style="5" bestFit="1" customWidth="1"/>
    <col min="4074" max="4074" width="9" style="5" bestFit="1" customWidth="1"/>
    <col min="4075" max="4075" width="7.85546875" style="5" bestFit="1" customWidth="1"/>
    <col min="4076" max="4076" width="11.7109375" style="5" bestFit="1" customWidth="1"/>
    <col min="4077" max="4077" width="14.28515625" style="5" customWidth="1"/>
    <col min="4078" max="4078" width="11.7109375" style="5" bestFit="1" customWidth="1"/>
    <col min="4079" max="4079" width="14.140625" style="5" bestFit="1" customWidth="1"/>
    <col min="4080" max="4080" width="16.7109375" style="5" customWidth="1"/>
    <col min="4081" max="4081" width="16.5703125" style="5" customWidth="1"/>
    <col min="4082" max="4083" width="7.85546875" style="5" bestFit="1" customWidth="1"/>
    <col min="4084" max="4084" width="8" style="5" bestFit="1" customWidth="1"/>
    <col min="4085" max="4086" width="7.85546875" style="5" bestFit="1" customWidth="1"/>
    <col min="4087" max="4087" width="9.7109375" style="5" customWidth="1"/>
    <col min="4088" max="4088" width="12.85546875" style="5" customWidth="1"/>
    <col min="4089" max="4325" width="9.140625" style="5"/>
    <col min="4326" max="4326" width="9" style="5" bestFit="1" customWidth="1"/>
    <col min="4327" max="4327" width="9.85546875" style="5" bestFit="1" customWidth="1"/>
    <col min="4328" max="4328" width="9.140625" style="5" bestFit="1" customWidth="1"/>
    <col min="4329" max="4329" width="16" style="5" bestFit="1" customWidth="1"/>
    <col min="4330" max="4330" width="9" style="5" bestFit="1" customWidth="1"/>
    <col min="4331" max="4331" width="7.85546875" style="5" bestFit="1" customWidth="1"/>
    <col min="4332" max="4332" width="11.7109375" style="5" bestFit="1" customWidth="1"/>
    <col min="4333" max="4333" width="14.28515625" style="5" customWidth="1"/>
    <col min="4334" max="4334" width="11.7109375" style="5" bestFit="1" customWidth="1"/>
    <col min="4335" max="4335" width="14.140625" style="5" bestFit="1" customWidth="1"/>
    <col min="4336" max="4336" width="16.7109375" style="5" customWidth="1"/>
    <col min="4337" max="4337" width="16.5703125" style="5" customWidth="1"/>
    <col min="4338" max="4339" width="7.85546875" style="5" bestFit="1" customWidth="1"/>
    <col min="4340" max="4340" width="8" style="5" bestFit="1" customWidth="1"/>
    <col min="4341" max="4342" width="7.85546875" style="5" bestFit="1" customWidth="1"/>
    <col min="4343" max="4343" width="9.7109375" style="5" customWidth="1"/>
    <col min="4344" max="4344" width="12.85546875" style="5" customWidth="1"/>
    <col min="4345" max="4581" width="9.140625" style="5"/>
    <col min="4582" max="4582" width="9" style="5" bestFit="1" customWidth="1"/>
    <col min="4583" max="4583" width="9.85546875" style="5" bestFit="1" customWidth="1"/>
    <col min="4584" max="4584" width="9.140625" style="5" bestFit="1" customWidth="1"/>
    <col min="4585" max="4585" width="16" style="5" bestFit="1" customWidth="1"/>
    <col min="4586" max="4586" width="9" style="5" bestFit="1" customWidth="1"/>
    <col min="4587" max="4587" width="7.85546875" style="5" bestFit="1" customWidth="1"/>
    <col min="4588" max="4588" width="11.7109375" style="5" bestFit="1" customWidth="1"/>
    <col min="4589" max="4589" width="14.28515625" style="5" customWidth="1"/>
    <col min="4590" max="4590" width="11.7109375" style="5" bestFit="1" customWidth="1"/>
    <col min="4591" max="4591" width="14.140625" style="5" bestFit="1" customWidth="1"/>
    <col min="4592" max="4592" width="16.7109375" style="5" customWidth="1"/>
    <col min="4593" max="4593" width="16.5703125" style="5" customWidth="1"/>
    <col min="4594" max="4595" width="7.85546875" style="5" bestFit="1" customWidth="1"/>
    <col min="4596" max="4596" width="8" style="5" bestFit="1" customWidth="1"/>
    <col min="4597" max="4598" width="7.85546875" style="5" bestFit="1" customWidth="1"/>
    <col min="4599" max="4599" width="9.7109375" style="5" customWidth="1"/>
    <col min="4600" max="4600" width="12.85546875" style="5" customWidth="1"/>
    <col min="4601" max="4837" width="9.140625" style="5"/>
    <col min="4838" max="4838" width="9" style="5" bestFit="1" customWidth="1"/>
    <col min="4839" max="4839" width="9.85546875" style="5" bestFit="1" customWidth="1"/>
    <col min="4840" max="4840" width="9.140625" style="5" bestFit="1" customWidth="1"/>
    <col min="4841" max="4841" width="16" style="5" bestFit="1" customWidth="1"/>
    <col min="4842" max="4842" width="9" style="5" bestFit="1" customWidth="1"/>
    <col min="4843" max="4843" width="7.85546875" style="5" bestFit="1" customWidth="1"/>
    <col min="4844" max="4844" width="11.7109375" style="5" bestFit="1" customWidth="1"/>
    <col min="4845" max="4845" width="14.28515625" style="5" customWidth="1"/>
    <col min="4846" max="4846" width="11.7109375" style="5" bestFit="1" customWidth="1"/>
    <col min="4847" max="4847" width="14.140625" style="5" bestFit="1" customWidth="1"/>
    <col min="4848" max="4848" width="16.7109375" style="5" customWidth="1"/>
    <col min="4849" max="4849" width="16.5703125" style="5" customWidth="1"/>
    <col min="4850" max="4851" width="7.85546875" style="5" bestFit="1" customWidth="1"/>
    <col min="4852" max="4852" width="8" style="5" bestFit="1" customWidth="1"/>
    <col min="4853" max="4854" width="7.85546875" style="5" bestFit="1" customWidth="1"/>
    <col min="4855" max="4855" width="9.7109375" style="5" customWidth="1"/>
    <col min="4856" max="4856" width="12.85546875" style="5" customWidth="1"/>
    <col min="4857" max="5093" width="9.140625" style="5"/>
    <col min="5094" max="5094" width="9" style="5" bestFit="1" customWidth="1"/>
    <col min="5095" max="5095" width="9.85546875" style="5" bestFit="1" customWidth="1"/>
    <col min="5096" max="5096" width="9.140625" style="5" bestFit="1" customWidth="1"/>
    <col min="5097" max="5097" width="16" style="5" bestFit="1" customWidth="1"/>
    <col min="5098" max="5098" width="9" style="5" bestFit="1" customWidth="1"/>
    <col min="5099" max="5099" width="7.85546875" style="5" bestFit="1" customWidth="1"/>
    <col min="5100" max="5100" width="11.7109375" style="5" bestFit="1" customWidth="1"/>
    <col min="5101" max="5101" width="14.28515625" style="5" customWidth="1"/>
    <col min="5102" max="5102" width="11.7109375" style="5" bestFit="1" customWidth="1"/>
    <col min="5103" max="5103" width="14.140625" style="5" bestFit="1" customWidth="1"/>
    <col min="5104" max="5104" width="16.7109375" style="5" customWidth="1"/>
    <col min="5105" max="5105" width="16.5703125" style="5" customWidth="1"/>
    <col min="5106" max="5107" width="7.85546875" style="5" bestFit="1" customWidth="1"/>
    <col min="5108" max="5108" width="8" style="5" bestFit="1" customWidth="1"/>
    <col min="5109" max="5110" width="7.85546875" style="5" bestFit="1" customWidth="1"/>
    <col min="5111" max="5111" width="9.7109375" style="5" customWidth="1"/>
    <col min="5112" max="5112" width="12.85546875" style="5" customWidth="1"/>
    <col min="5113" max="5349" width="9.140625" style="5"/>
    <col min="5350" max="5350" width="9" style="5" bestFit="1" customWidth="1"/>
    <col min="5351" max="5351" width="9.85546875" style="5" bestFit="1" customWidth="1"/>
    <col min="5352" max="5352" width="9.140625" style="5" bestFit="1" customWidth="1"/>
    <col min="5353" max="5353" width="16" style="5" bestFit="1" customWidth="1"/>
    <col min="5354" max="5354" width="9" style="5" bestFit="1" customWidth="1"/>
    <col min="5355" max="5355" width="7.85546875" style="5" bestFit="1" customWidth="1"/>
    <col min="5356" max="5356" width="11.7109375" style="5" bestFit="1" customWidth="1"/>
    <col min="5357" max="5357" width="14.28515625" style="5" customWidth="1"/>
    <col min="5358" max="5358" width="11.7109375" style="5" bestFit="1" customWidth="1"/>
    <col min="5359" max="5359" width="14.140625" style="5" bestFit="1" customWidth="1"/>
    <col min="5360" max="5360" width="16.7109375" style="5" customWidth="1"/>
    <col min="5361" max="5361" width="16.5703125" style="5" customWidth="1"/>
    <col min="5362" max="5363" width="7.85546875" style="5" bestFit="1" customWidth="1"/>
    <col min="5364" max="5364" width="8" style="5" bestFit="1" customWidth="1"/>
    <col min="5365" max="5366" width="7.85546875" style="5" bestFit="1" customWidth="1"/>
    <col min="5367" max="5367" width="9.7109375" style="5" customWidth="1"/>
    <col min="5368" max="5368" width="12.85546875" style="5" customWidth="1"/>
    <col min="5369" max="5605" width="9.140625" style="5"/>
    <col min="5606" max="5606" width="9" style="5" bestFit="1" customWidth="1"/>
    <col min="5607" max="5607" width="9.85546875" style="5" bestFit="1" customWidth="1"/>
    <col min="5608" max="5608" width="9.140625" style="5" bestFit="1" customWidth="1"/>
    <col min="5609" max="5609" width="16" style="5" bestFit="1" customWidth="1"/>
    <col min="5610" max="5610" width="9" style="5" bestFit="1" customWidth="1"/>
    <col min="5611" max="5611" width="7.85546875" style="5" bestFit="1" customWidth="1"/>
    <col min="5612" max="5612" width="11.7109375" style="5" bestFit="1" customWidth="1"/>
    <col min="5613" max="5613" width="14.28515625" style="5" customWidth="1"/>
    <col min="5614" max="5614" width="11.7109375" style="5" bestFit="1" customWidth="1"/>
    <col min="5615" max="5615" width="14.140625" style="5" bestFit="1" customWidth="1"/>
    <col min="5616" max="5616" width="16.7109375" style="5" customWidth="1"/>
    <col min="5617" max="5617" width="16.5703125" style="5" customWidth="1"/>
    <col min="5618" max="5619" width="7.85546875" style="5" bestFit="1" customWidth="1"/>
    <col min="5620" max="5620" width="8" style="5" bestFit="1" customWidth="1"/>
    <col min="5621" max="5622" width="7.85546875" style="5" bestFit="1" customWidth="1"/>
    <col min="5623" max="5623" width="9.7109375" style="5" customWidth="1"/>
    <col min="5624" max="5624" width="12.85546875" style="5" customWidth="1"/>
    <col min="5625" max="5861" width="9.140625" style="5"/>
    <col min="5862" max="5862" width="9" style="5" bestFit="1" customWidth="1"/>
    <col min="5863" max="5863" width="9.85546875" style="5" bestFit="1" customWidth="1"/>
    <col min="5864" max="5864" width="9.140625" style="5" bestFit="1" customWidth="1"/>
    <col min="5865" max="5865" width="16" style="5" bestFit="1" customWidth="1"/>
    <col min="5866" max="5866" width="9" style="5" bestFit="1" customWidth="1"/>
    <col min="5867" max="5867" width="7.85546875" style="5" bestFit="1" customWidth="1"/>
    <col min="5868" max="5868" width="11.7109375" style="5" bestFit="1" customWidth="1"/>
    <col min="5869" max="5869" width="14.28515625" style="5" customWidth="1"/>
    <col min="5870" max="5870" width="11.7109375" style="5" bestFit="1" customWidth="1"/>
    <col min="5871" max="5871" width="14.140625" style="5" bestFit="1" customWidth="1"/>
    <col min="5872" max="5872" width="16.7109375" style="5" customWidth="1"/>
    <col min="5873" max="5873" width="16.5703125" style="5" customWidth="1"/>
    <col min="5874" max="5875" width="7.85546875" style="5" bestFit="1" customWidth="1"/>
    <col min="5876" max="5876" width="8" style="5" bestFit="1" customWidth="1"/>
    <col min="5877" max="5878" width="7.85546875" style="5" bestFit="1" customWidth="1"/>
    <col min="5879" max="5879" width="9.7109375" style="5" customWidth="1"/>
    <col min="5880" max="5880" width="12.85546875" style="5" customWidth="1"/>
    <col min="5881" max="6117" width="9.140625" style="5"/>
    <col min="6118" max="6118" width="9" style="5" bestFit="1" customWidth="1"/>
    <col min="6119" max="6119" width="9.85546875" style="5" bestFit="1" customWidth="1"/>
    <col min="6120" max="6120" width="9.140625" style="5" bestFit="1" customWidth="1"/>
    <col min="6121" max="6121" width="16" style="5" bestFit="1" customWidth="1"/>
    <col min="6122" max="6122" width="9" style="5" bestFit="1" customWidth="1"/>
    <col min="6123" max="6123" width="7.85546875" style="5" bestFit="1" customWidth="1"/>
    <col min="6124" max="6124" width="11.7109375" style="5" bestFit="1" customWidth="1"/>
    <col min="6125" max="6125" width="14.28515625" style="5" customWidth="1"/>
    <col min="6126" max="6126" width="11.7109375" style="5" bestFit="1" customWidth="1"/>
    <col min="6127" max="6127" width="14.140625" style="5" bestFit="1" customWidth="1"/>
    <col min="6128" max="6128" width="16.7109375" style="5" customWidth="1"/>
    <col min="6129" max="6129" width="16.5703125" style="5" customWidth="1"/>
    <col min="6130" max="6131" width="7.85546875" style="5" bestFit="1" customWidth="1"/>
    <col min="6132" max="6132" width="8" style="5" bestFit="1" customWidth="1"/>
    <col min="6133" max="6134" width="7.85546875" style="5" bestFit="1" customWidth="1"/>
    <col min="6135" max="6135" width="9.7109375" style="5" customWidth="1"/>
    <col min="6136" max="6136" width="12.85546875" style="5" customWidth="1"/>
    <col min="6137" max="6373" width="9.140625" style="5"/>
    <col min="6374" max="6374" width="9" style="5" bestFit="1" customWidth="1"/>
    <col min="6375" max="6375" width="9.85546875" style="5" bestFit="1" customWidth="1"/>
    <col min="6376" max="6376" width="9.140625" style="5" bestFit="1" customWidth="1"/>
    <col min="6377" max="6377" width="16" style="5" bestFit="1" customWidth="1"/>
    <col min="6378" max="6378" width="9" style="5" bestFit="1" customWidth="1"/>
    <col min="6379" max="6379" width="7.85546875" style="5" bestFit="1" customWidth="1"/>
    <col min="6380" max="6380" width="11.7109375" style="5" bestFit="1" customWidth="1"/>
    <col min="6381" max="6381" width="14.28515625" style="5" customWidth="1"/>
    <col min="6382" max="6382" width="11.7109375" style="5" bestFit="1" customWidth="1"/>
    <col min="6383" max="6383" width="14.140625" style="5" bestFit="1" customWidth="1"/>
    <col min="6384" max="6384" width="16.7109375" style="5" customWidth="1"/>
    <col min="6385" max="6385" width="16.5703125" style="5" customWidth="1"/>
    <col min="6386" max="6387" width="7.85546875" style="5" bestFit="1" customWidth="1"/>
    <col min="6388" max="6388" width="8" style="5" bestFit="1" customWidth="1"/>
    <col min="6389" max="6390" width="7.85546875" style="5" bestFit="1" customWidth="1"/>
    <col min="6391" max="6391" width="9.7109375" style="5" customWidth="1"/>
    <col min="6392" max="6392" width="12.85546875" style="5" customWidth="1"/>
    <col min="6393" max="6629" width="9.140625" style="5"/>
    <col min="6630" max="6630" width="9" style="5" bestFit="1" customWidth="1"/>
    <col min="6631" max="6631" width="9.85546875" style="5" bestFit="1" customWidth="1"/>
    <col min="6632" max="6632" width="9.140625" style="5" bestFit="1" customWidth="1"/>
    <col min="6633" max="6633" width="16" style="5" bestFit="1" customWidth="1"/>
    <col min="6634" max="6634" width="9" style="5" bestFit="1" customWidth="1"/>
    <col min="6635" max="6635" width="7.85546875" style="5" bestFit="1" customWidth="1"/>
    <col min="6636" max="6636" width="11.7109375" style="5" bestFit="1" customWidth="1"/>
    <col min="6637" max="6637" width="14.28515625" style="5" customWidth="1"/>
    <col min="6638" max="6638" width="11.7109375" style="5" bestFit="1" customWidth="1"/>
    <col min="6639" max="6639" width="14.140625" style="5" bestFit="1" customWidth="1"/>
    <col min="6640" max="6640" width="16.7109375" style="5" customWidth="1"/>
    <col min="6641" max="6641" width="16.5703125" style="5" customWidth="1"/>
    <col min="6642" max="6643" width="7.85546875" style="5" bestFit="1" customWidth="1"/>
    <col min="6644" max="6644" width="8" style="5" bestFit="1" customWidth="1"/>
    <col min="6645" max="6646" width="7.85546875" style="5" bestFit="1" customWidth="1"/>
    <col min="6647" max="6647" width="9.7109375" style="5" customWidth="1"/>
    <col min="6648" max="6648" width="12.85546875" style="5" customWidth="1"/>
    <col min="6649" max="6885" width="9.140625" style="5"/>
    <col min="6886" max="6886" width="9" style="5" bestFit="1" customWidth="1"/>
    <col min="6887" max="6887" width="9.85546875" style="5" bestFit="1" customWidth="1"/>
    <col min="6888" max="6888" width="9.140625" style="5" bestFit="1" customWidth="1"/>
    <col min="6889" max="6889" width="16" style="5" bestFit="1" customWidth="1"/>
    <col min="6890" max="6890" width="9" style="5" bestFit="1" customWidth="1"/>
    <col min="6891" max="6891" width="7.85546875" style="5" bestFit="1" customWidth="1"/>
    <col min="6892" max="6892" width="11.7109375" style="5" bestFit="1" customWidth="1"/>
    <col min="6893" max="6893" width="14.28515625" style="5" customWidth="1"/>
    <col min="6894" max="6894" width="11.7109375" style="5" bestFit="1" customWidth="1"/>
    <col min="6895" max="6895" width="14.140625" style="5" bestFit="1" customWidth="1"/>
    <col min="6896" max="6896" width="16.7109375" style="5" customWidth="1"/>
    <col min="6897" max="6897" width="16.5703125" style="5" customWidth="1"/>
    <col min="6898" max="6899" width="7.85546875" style="5" bestFit="1" customWidth="1"/>
    <col min="6900" max="6900" width="8" style="5" bestFit="1" customWidth="1"/>
    <col min="6901" max="6902" width="7.85546875" style="5" bestFit="1" customWidth="1"/>
    <col min="6903" max="6903" width="9.7109375" style="5" customWidth="1"/>
    <col min="6904" max="6904" width="12.85546875" style="5" customWidth="1"/>
    <col min="6905" max="7141" width="9.140625" style="5"/>
    <col min="7142" max="7142" width="9" style="5" bestFit="1" customWidth="1"/>
    <col min="7143" max="7143" width="9.85546875" style="5" bestFit="1" customWidth="1"/>
    <col min="7144" max="7144" width="9.140625" style="5" bestFit="1" customWidth="1"/>
    <col min="7145" max="7145" width="16" style="5" bestFit="1" customWidth="1"/>
    <col min="7146" max="7146" width="9" style="5" bestFit="1" customWidth="1"/>
    <col min="7147" max="7147" width="7.85546875" style="5" bestFit="1" customWidth="1"/>
    <col min="7148" max="7148" width="11.7109375" style="5" bestFit="1" customWidth="1"/>
    <col min="7149" max="7149" width="14.28515625" style="5" customWidth="1"/>
    <col min="7150" max="7150" width="11.7109375" style="5" bestFit="1" customWidth="1"/>
    <col min="7151" max="7151" width="14.140625" style="5" bestFit="1" customWidth="1"/>
    <col min="7152" max="7152" width="16.7109375" style="5" customWidth="1"/>
    <col min="7153" max="7153" width="16.5703125" style="5" customWidth="1"/>
    <col min="7154" max="7155" width="7.85546875" style="5" bestFit="1" customWidth="1"/>
    <col min="7156" max="7156" width="8" style="5" bestFit="1" customWidth="1"/>
    <col min="7157" max="7158" width="7.85546875" style="5" bestFit="1" customWidth="1"/>
    <col min="7159" max="7159" width="9.7109375" style="5" customWidth="1"/>
    <col min="7160" max="7160" width="12.85546875" style="5" customWidth="1"/>
    <col min="7161" max="7397" width="9.140625" style="5"/>
    <col min="7398" max="7398" width="9" style="5" bestFit="1" customWidth="1"/>
    <col min="7399" max="7399" width="9.85546875" style="5" bestFit="1" customWidth="1"/>
    <col min="7400" max="7400" width="9.140625" style="5" bestFit="1" customWidth="1"/>
    <col min="7401" max="7401" width="16" style="5" bestFit="1" customWidth="1"/>
    <col min="7402" max="7402" width="9" style="5" bestFit="1" customWidth="1"/>
    <col min="7403" max="7403" width="7.85546875" style="5" bestFit="1" customWidth="1"/>
    <col min="7404" max="7404" width="11.7109375" style="5" bestFit="1" customWidth="1"/>
    <col min="7405" max="7405" width="14.28515625" style="5" customWidth="1"/>
    <col min="7406" max="7406" width="11.7109375" style="5" bestFit="1" customWidth="1"/>
    <col min="7407" max="7407" width="14.140625" style="5" bestFit="1" customWidth="1"/>
    <col min="7408" max="7408" width="16.7109375" style="5" customWidth="1"/>
    <col min="7409" max="7409" width="16.5703125" style="5" customWidth="1"/>
    <col min="7410" max="7411" width="7.85546875" style="5" bestFit="1" customWidth="1"/>
    <col min="7412" max="7412" width="8" style="5" bestFit="1" customWidth="1"/>
    <col min="7413" max="7414" width="7.85546875" style="5" bestFit="1" customWidth="1"/>
    <col min="7415" max="7415" width="9.7109375" style="5" customWidth="1"/>
    <col min="7416" max="7416" width="12.85546875" style="5" customWidth="1"/>
    <col min="7417" max="7653" width="9.140625" style="5"/>
    <col min="7654" max="7654" width="9" style="5" bestFit="1" customWidth="1"/>
    <col min="7655" max="7655" width="9.85546875" style="5" bestFit="1" customWidth="1"/>
    <col min="7656" max="7656" width="9.140625" style="5" bestFit="1" customWidth="1"/>
    <col min="7657" max="7657" width="16" style="5" bestFit="1" customWidth="1"/>
    <col min="7658" max="7658" width="9" style="5" bestFit="1" customWidth="1"/>
    <col min="7659" max="7659" width="7.85546875" style="5" bestFit="1" customWidth="1"/>
    <col min="7660" max="7660" width="11.7109375" style="5" bestFit="1" customWidth="1"/>
    <col min="7661" max="7661" width="14.28515625" style="5" customWidth="1"/>
    <col min="7662" max="7662" width="11.7109375" style="5" bestFit="1" customWidth="1"/>
    <col min="7663" max="7663" width="14.140625" style="5" bestFit="1" customWidth="1"/>
    <col min="7664" max="7664" width="16.7109375" style="5" customWidth="1"/>
    <col min="7665" max="7665" width="16.5703125" style="5" customWidth="1"/>
    <col min="7666" max="7667" width="7.85546875" style="5" bestFit="1" customWidth="1"/>
    <col min="7668" max="7668" width="8" style="5" bestFit="1" customWidth="1"/>
    <col min="7669" max="7670" width="7.85546875" style="5" bestFit="1" customWidth="1"/>
    <col min="7671" max="7671" width="9.7109375" style="5" customWidth="1"/>
    <col min="7672" max="7672" width="12.85546875" style="5" customWidth="1"/>
    <col min="7673" max="7909" width="9.140625" style="5"/>
    <col min="7910" max="7910" width="9" style="5" bestFit="1" customWidth="1"/>
    <col min="7911" max="7911" width="9.85546875" style="5" bestFit="1" customWidth="1"/>
    <col min="7912" max="7912" width="9.140625" style="5" bestFit="1" customWidth="1"/>
    <col min="7913" max="7913" width="16" style="5" bestFit="1" customWidth="1"/>
    <col min="7914" max="7914" width="9" style="5" bestFit="1" customWidth="1"/>
    <col min="7915" max="7915" width="7.85546875" style="5" bestFit="1" customWidth="1"/>
    <col min="7916" max="7916" width="11.7109375" style="5" bestFit="1" customWidth="1"/>
    <col min="7917" max="7917" width="14.28515625" style="5" customWidth="1"/>
    <col min="7918" max="7918" width="11.7109375" style="5" bestFit="1" customWidth="1"/>
    <col min="7919" max="7919" width="14.140625" style="5" bestFit="1" customWidth="1"/>
    <col min="7920" max="7920" width="16.7109375" style="5" customWidth="1"/>
    <col min="7921" max="7921" width="16.5703125" style="5" customWidth="1"/>
    <col min="7922" max="7923" width="7.85546875" style="5" bestFit="1" customWidth="1"/>
    <col min="7924" max="7924" width="8" style="5" bestFit="1" customWidth="1"/>
    <col min="7925" max="7926" width="7.85546875" style="5" bestFit="1" customWidth="1"/>
    <col min="7927" max="7927" width="9.7109375" style="5" customWidth="1"/>
    <col min="7928" max="7928" width="12.85546875" style="5" customWidth="1"/>
    <col min="7929" max="8165" width="9.140625" style="5"/>
    <col min="8166" max="8166" width="9" style="5" bestFit="1" customWidth="1"/>
    <col min="8167" max="8167" width="9.85546875" style="5" bestFit="1" customWidth="1"/>
    <col min="8168" max="8168" width="9.140625" style="5" bestFit="1" customWidth="1"/>
    <col min="8169" max="8169" width="16" style="5" bestFit="1" customWidth="1"/>
    <col min="8170" max="8170" width="9" style="5" bestFit="1" customWidth="1"/>
    <col min="8171" max="8171" width="7.85546875" style="5" bestFit="1" customWidth="1"/>
    <col min="8172" max="8172" width="11.7109375" style="5" bestFit="1" customWidth="1"/>
    <col min="8173" max="8173" width="14.28515625" style="5" customWidth="1"/>
    <col min="8174" max="8174" width="11.7109375" style="5" bestFit="1" customWidth="1"/>
    <col min="8175" max="8175" width="14.140625" style="5" bestFit="1" customWidth="1"/>
    <col min="8176" max="8176" width="16.7109375" style="5" customWidth="1"/>
    <col min="8177" max="8177" width="16.5703125" style="5" customWidth="1"/>
    <col min="8178" max="8179" width="7.85546875" style="5" bestFit="1" customWidth="1"/>
    <col min="8180" max="8180" width="8" style="5" bestFit="1" customWidth="1"/>
    <col min="8181" max="8182" width="7.85546875" style="5" bestFit="1" customWidth="1"/>
    <col min="8183" max="8183" width="9.7109375" style="5" customWidth="1"/>
    <col min="8184" max="8184" width="12.85546875" style="5" customWidth="1"/>
    <col min="8185" max="8421" width="9.140625" style="5"/>
    <col min="8422" max="8422" width="9" style="5" bestFit="1" customWidth="1"/>
    <col min="8423" max="8423" width="9.85546875" style="5" bestFit="1" customWidth="1"/>
    <col min="8424" max="8424" width="9.140625" style="5" bestFit="1" customWidth="1"/>
    <col min="8425" max="8425" width="16" style="5" bestFit="1" customWidth="1"/>
    <col min="8426" max="8426" width="9" style="5" bestFit="1" customWidth="1"/>
    <col min="8427" max="8427" width="7.85546875" style="5" bestFit="1" customWidth="1"/>
    <col min="8428" max="8428" width="11.7109375" style="5" bestFit="1" customWidth="1"/>
    <col min="8429" max="8429" width="14.28515625" style="5" customWidth="1"/>
    <col min="8430" max="8430" width="11.7109375" style="5" bestFit="1" customWidth="1"/>
    <col min="8431" max="8431" width="14.140625" style="5" bestFit="1" customWidth="1"/>
    <col min="8432" max="8432" width="16.7109375" style="5" customWidth="1"/>
    <col min="8433" max="8433" width="16.5703125" style="5" customWidth="1"/>
    <col min="8434" max="8435" width="7.85546875" style="5" bestFit="1" customWidth="1"/>
    <col min="8436" max="8436" width="8" style="5" bestFit="1" customWidth="1"/>
    <col min="8437" max="8438" width="7.85546875" style="5" bestFit="1" customWidth="1"/>
    <col min="8439" max="8439" width="9.7109375" style="5" customWidth="1"/>
    <col min="8440" max="8440" width="12.85546875" style="5" customWidth="1"/>
    <col min="8441" max="8677" width="9.140625" style="5"/>
    <col min="8678" max="8678" width="9" style="5" bestFit="1" customWidth="1"/>
    <col min="8679" max="8679" width="9.85546875" style="5" bestFit="1" customWidth="1"/>
    <col min="8680" max="8680" width="9.140625" style="5" bestFit="1" customWidth="1"/>
    <col min="8681" max="8681" width="16" style="5" bestFit="1" customWidth="1"/>
    <col min="8682" max="8682" width="9" style="5" bestFit="1" customWidth="1"/>
    <col min="8683" max="8683" width="7.85546875" style="5" bestFit="1" customWidth="1"/>
    <col min="8684" max="8684" width="11.7109375" style="5" bestFit="1" customWidth="1"/>
    <col min="8685" max="8685" width="14.28515625" style="5" customWidth="1"/>
    <col min="8686" max="8686" width="11.7109375" style="5" bestFit="1" customWidth="1"/>
    <col min="8687" max="8687" width="14.140625" style="5" bestFit="1" customWidth="1"/>
    <col min="8688" max="8688" width="16.7109375" style="5" customWidth="1"/>
    <col min="8689" max="8689" width="16.5703125" style="5" customWidth="1"/>
    <col min="8690" max="8691" width="7.85546875" style="5" bestFit="1" customWidth="1"/>
    <col min="8692" max="8692" width="8" style="5" bestFit="1" customWidth="1"/>
    <col min="8693" max="8694" width="7.85546875" style="5" bestFit="1" customWidth="1"/>
    <col min="8695" max="8695" width="9.7109375" style="5" customWidth="1"/>
    <col min="8696" max="8696" width="12.85546875" style="5" customWidth="1"/>
    <col min="8697" max="8933" width="9.140625" style="5"/>
    <col min="8934" max="8934" width="9" style="5" bestFit="1" customWidth="1"/>
    <col min="8935" max="8935" width="9.85546875" style="5" bestFit="1" customWidth="1"/>
    <col min="8936" max="8936" width="9.140625" style="5" bestFit="1" customWidth="1"/>
    <col min="8937" max="8937" width="16" style="5" bestFit="1" customWidth="1"/>
    <col min="8938" max="8938" width="9" style="5" bestFit="1" customWidth="1"/>
    <col min="8939" max="8939" width="7.85546875" style="5" bestFit="1" customWidth="1"/>
    <col min="8940" max="8940" width="11.7109375" style="5" bestFit="1" customWidth="1"/>
    <col min="8941" max="8941" width="14.28515625" style="5" customWidth="1"/>
    <col min="8942" max="8942" width="11.7109375" style="5" bestFit="1" customWidth="1"/>
    <col min="8943" max="8943" width="14.140625" style="5" bestFit="1" customWidth="1"/>
    <col min="8944" max="8944" width="16.7109375" style="5" customWidth="1"/>
    <col min="8945" max="8945" width="16.5703125" style="5" customWidth="1"/>
    <col min="8946" max="8947" width="7.85546875" style="5" bestFit="1" customWidth="1"/>
    <col min="8948" max="8948" width="8" style="5" bestFit="1" customWidth="1"/>
    <col min="8949" max="8950" width="7.85546875" style="5" bestFit="1" customWidth="1"/>
    <col min="8951" max="8951" width="9.7109375" style="5" customWidth="1"/>
    <col min="8952" max="8952" width="12.85546875" style="5" customWidth="1"/>
    <col min="8953" max="9189" width="9.140625" style="5"/>
    <col min="9190" max="9190" width="9" style="5" bestFit="1" customWidth="1"/>
    <col min="9191" max="9191" width="9.85546875" style="5" bestFit="1" customWidth="1"/>
    <col min="9192" max="9192" width="9.140625" style="5" bestFit="1" customWidth="1"/>
    <col min="9193" max="9193" width="16" style="5" bestFit="1" customWidth="1"/>
    <col min="9194" max="9194" width="9" style="5" bestFit="1" customWidth="1"/>
    <col min="9195" max="9195" width="7.85546875" style="5" bestFit="1" customWidth="1"/>
    <col min="9196" max="9196" width="11.7109375" style="5" bestFit="1" customWidth="1"/>
    <col min="9197" max="9197" width="14.28515625" style="5" customWidth="1"/>
    <col min="9198" max="9198" width="11.7109375" style="5" bestFit="1" customWidth="1"/>
    <col min="9199" max="9199" width="14.140625" style="5" bestFit="1" customWidth="1"/>
    <col min="9200" max="9200" width="16.7109375" style="5" customWidth="1"/>
    <col min="9201" max="9201" width="16.5703125" style="5" customWidth="1"/>
    <col min="9202" max="9203" width="7.85546875" style="5" bestFit="1" customWidth="1"/>
    <col min="9204" max="9204" width="8" style="5" bestFit="1" customWidth="1"/>
    <col min="9205" max="9206" width="7.85546875" style="5" bestFit="1" customWidth="1"/>
    <col min="9207" max="9207" width="9.7109375" style="5" customWidth="1"/>
    <col min="9208" max="9208" width="12.85546875" style="5" customWidth="1"/>
    <col min="9209" max="9445" width="9.140625" style="5"/>
    <col min="9446" max="9446" width="9" style="5" bestFit="1" customWidth="1"/>
    <col min="9447" max="9447" width="9.85546875" style="5" bestFit="1" customWidth="1"/>
    <col min="9448" max="9448" width="9.140625" style="5" bestFit="1" customWidth="1"/>
    <col min="9449" max="9449" width="16" style="5" bestFit="1" customWidth="1"/>
    <col min="9450" max="9450" width="9" style="5" bestFit="1" customWidth="1"/>
    <col min="9451" max="9451" width="7.85546875" style="5" bestFit="1" customWidth="1"/>
    <col min="9452" max="9452" width="11.7109375" style="5" bestFit="1" customWidth="1"/>
    <col min="9453" max="9453" width="14.28515625" style="5" customWidth="1"/>
    <col min="9454" max="9454" width="11.7109375" style="5" bestFit="1" customWidth="1"/>
    <col min="9455" max="9455" width="14.140625" style="5" bestFit="1" customWidth="1"/>
    <col min="9456" max="9456" width="16.7109375" style="5" customWidth="1"/>
    <col min="9457" max="9457" width="16.5703125" style="5" customWidth="1"/>
    <col min="9458" max="9459" width="7.85546875" style="5" bestFit="1" customWidth="1"/>
    <col min="9460" max="9460" width="8" style="5" bestFit="1" customWidth="1"/>
    <col min="9461" max="9462" width="7.85546875" style="5" bestFit="1" customWidth="1"/>
    <col min="9463" max="9463" width="9.7109375" style="5" customWidth="1"/>
    <col min="9464" max="9464" width="12.85546875" style="5" customWidth="1"/>
    <col min="9465" max="9701" width="9.140625" style="5"/>
    <col min="9702" max="9702" width="9" style="5" bestFit="1" customWidth="1"/>
    <col min="9703" max="9703" width="9.85546875" style="5" bestFit="1" customWidth="1"/>
    <col min="9704" max="9704" width="9.140625" style="5" bestFit="1" customWidth="1"/>
    <col min="9705" max="9705" width="16" style="5" bestFit="1" customWidth="1"/>
    <col min="9706" max="9706" width="9" style="5" bestFit="1" customWidth="1"/>
    <col min="9707" max="9707" width="7.85546875" style="5" bestFit="1" customWidth="1"/>
    <col min="9708" max="9708" width="11.7109375" style="5" bestFit="1" customWidth="1"/>
    <col min="9709" max="9709" width="14.28515625" style="5" customWidth="1"/>
    <col min="9710" max="9710" width="11.7109375" style="5" bestFit="1" customWidth="1"/>
    <col min="9711" max="9711" width="14.140625" style="5" bestFit="1" customWidth="1"/>
    <col min="9712" max="9712" width="16.7109375" style="5" customWidth="1"/>
    <col min="9713" max="9713" width="16.5703125" style="5" customWidth="1"/>
    <col min="9714" max="9715" width="7.85546875" style="5" bestFit="1" customWidth="1"/>
    <col min="9716" max="9716" width="8" style="5" bestFit="1" customWidth="1"/>
    <col min="9717" max="9718" width="7.85546875" style="5" bestFit="1" customWidth="1"/>
    <col min="9719" max="9719" width="9.7109375" style="5" customWidth="1"/>
    <col min="9720" max="9720" width="12.85546875" style="5" customWidth="1"/>
    <col min="9721" max="9957" width="9.140625" style="5"/>
    <col min="9958" max="9958" width="9" style="5" bestFit="1" customWidth="1"/>
    <col min="9959" max="9959" width="9.85546875" style="5" bestFit="1" customWidth="1"/>
    <col min="9960" max="9960" width="9.140625" style="5" bestFit="1" customWidth="1"/>
    <col min="9961" max="9961" width="16" style="5" bestFit="1" customWidth="1"/>
    <col min="9962" max="9962" width="9" style="5" bestFit="1" customWidth="1"/>
    <col min="9963" max="9963" width="7.85546875" style="5" bestFit="1" customWidth="1"/>
    <col min="9964" max="9964" width="11.7109375" style="5" bestFit="1" customWidth="1"/>
    <col min="9965" max="9965" width="14.28515625" style="5" customWidth="1"/>
    <col min="9966" max="9966" width="11.7109375" style="5" bestFit="1" customWidth="1"/>
    <col min="9967" max="9967" width="14.140625" style="5" bestFit="1" customWidth="1"/>
    <col min="9968" max="9968" width="16.7109375" style="5" customWidth="1"/>
    <col min="9969" max="9969" width="16.5703125" style="5" customWidth="1"/>
    <col min="9970" max="9971" width="7.85546875" style="5" bestFit="1" customWidth="1"/>
    <col min="9972" max="9972" width="8" style="5" bestFit="1" customWidth="1"/>
    <col min="9973" max="9974" width="7.85546875" style="5" bestFit="1" customWidth="1"/>
    <col min="9975" max="9975" width="9.7109375" style="5" customWidth="1"/>
    <col min="9976" max="9976" width="12.85546875" style="5" customWidth="1"/>
    <col min="9977" max="10213" width="9.140625" style="5"/>
    <col min="10214" max="10214" width="9" style="5" bestFit="1" customWidth="1"/>
    <col min="10215" max="10215" width="9.85546875" style="5" bestFit="1" customWidth="1"/>
    <col min="10216" max="10216" width="9.140625" style="5" bestFit="1" customWidth="1"/>
    <col min="10217" max="10217" width="16" style="5" bestFit="1" customWidth="1"/>
    <col min="10218" max="10218" width="9" style="5" bestFit="1" customWidth="1"/>
    <col min="10219" max="10219" width="7.85546875" style="5" bestFit="1" customWidth="1"/>
    <col min="10220" max="10220" width="11.7109375" style="5" bestFit="1" customWidth="1"/>
    <col min="10221" max="10221" width="14.28515625" style="5" customWidth="1"/>
    <col min="10222" max="10222" width="11.7109375" style="5" bestFit="1" customWidth="1"/>
    <col min="10223" max="10223" width="14.140625" style="5" bestFit="1" customWidth="1"/>
    <col min="10224" max="10224" width="16.7109375" style="5" customWidth="1"/>
    <col min="10225" max="10225" width="16.5703125" style="5" customWidth="1"/>
    <col min="10226" max="10227" width="7.85546875" style="5" bestFit="1" customWidth="1"/>
    <col min="10228" max="10228" width="8" style="5" bestFit="1" customWidth="1"/>
    <col min="10229" max="10230" width="7.85546875" style="5" bestFit="1" customWidth="1"/>
    <col min="10231" max="10231" width="9.7109375" style="5" customWidth="1"/>
    <col min="10232" max="10232" width="12.85546875" style="5" customWidth="1"/>
    <col min="10233" max="10469" width="9.140625" style="5"/>
    <col min="10470" max="10470" width="9" style="5" bestFit="1" customWidth="1"/>
    <col min="10471" max="10471" width="9.85546875" style="5" bestFit="1" customWidth="1"/>
    <col min="10472" max="10472" width="9.140625" style="5" bestFit="1" customWidth="1"/>
    <col min="10473" max="10473" width="16" style="5" bestFit="1" customWidth="1"/>
    <col min="10474" max="10474" width="9" style="5" bestFit="1" customWidth="1"/>
    <col min="10475" max="10475" width="7.85546875" style="5" bestFit="1" customWidth="1"/>
    <col min="10476" max="10476" width="11.7109375" style="5" bestFit="1" customWidth="1"/>
    <col min="10477" max="10477" width="14.28515625" style="5" customWidth="1"/>
    <col min="10478" max="10478" width="11.7109375" style="5" bestFit="1" customWidth="1"/>
    <col min="10479" max="10479" width="14.140625" style="5" bestFit="1" customWidth="1"/>
    <col min="10480" max="10480" width="16.7109375" style="5" customWidth="1"/>
    <col min="10481" max="10481" width="16.5703125" style="5" customWidth="1"/>
    <col min="10482" max="10483" width="7.85546875" style="5" bestFit="1" customWidth="1"/>
    <col min="10484" max="10484" width="8" style="5" bestFit="1" customWidth="1"/>
    <col min="10485" max="10486" width="7.85546875" style="5" bestFit="1" customWidth="1"/>
    <col min="10487" max="10487" width="9.7109375" style="5" customWidth="1"/>
    <col min="10488" max="10488" width="12.85546875" style="5" customWidth="1"/>
    <col min="10489" max="10725" width="9.140625" style="5"/>
    <col min="10726" max="10726" width="9" style="5" bestFit="1" customWidth="1"/>
    <col min="10727" max="10727" width="9.85546875" style="5" bestFit="1" customWidth="1"/>
    <col min="10728" max="10728" width="9.140625" style="5" bestFit="1" customWidth="1"/>
    <col min="10729" max="10729" width="16" style="5" bestFit="1" customWidth="1"/>
    <col min="10730" max="10730" width="9" style="5" bestFit="1" customWidth="1"/>
    <col min="10731" max="10731" width="7.85546875" style="5" bestFit="1" customWidth="1"/>
    <col min="10732" max="10732" width="11.7109375" style="5" bestFit="1" customWidth="1"/>
    <col min="10733" max="10733" width="14.28515625" style="5" customWidth="1"/>
    <col min="10734" max="10734" width="11.7109375" style="5" bestFit="1" customWidth="1"/>
    <col min="10735" max="10735" width="14.140625" style="5" bestFit="1" customWidth="1"/>
    <col min="10736" max="10736" width="16.7109375" style="5" customWidth="1"/>
    <col min="10737" max="10737" width="16.5703125" style="5" customWidth="1"/>
    <col min="10738" max="10739" width="7.85546875" style="5" bestFit="1" customWidth="1"/>
    <col min="10740" max="10740" width="8" style="5" bestFit="1" customWidth="1"/>
    <col min="10741" max="10742" width="7.85546875" style="5" bestFit="1" customWidth="1"/>
    <col min="10743" max="10743" width="9.7109375" style="5" customWidth="1"/>
    <col min="10744" max="10744" width="12.85546875" style="5" customWidth="1"/>
    <col min="10745" max="10981" width="9.140625" style="5"/>
    <col min="10982" max="10982" width="9" style="5" bestFit="1" customWidth="1"/>
    <col min="10983" max="10983" width="9.85546875" style="5" bestFit="1" customWidth="1"/>
    <col min="10984" max="10984" width="9.140625" style="5" bestFit="1" customWidth="1"/>
    <col min="10985" max="10985" width="16" style="5" bestFit="1" customWidth="1"/>
    <col min="10986" max="10986" width="9" style="5" bestFit="1" customWidth="1"/>
    <col min="10987" max="10987" width="7.85546875" style="5" bestFit="1" customWidth="1"/>
    <col min="10988" max="10988" width="11.7109375" style="5" bestFit="1" customWidth="1"/>
    <col min="10989" max="10989" width="14.28515625" style="5" customWidth="1"/>
    <col min="10990" max="10990" width="11.7109375" style="5" bestFit="1" customWidth="1"/>
    <col min="10991" max="10991" width="14.140625" style="5" bestFit="1" customWidth="1"/>
    <col min="10992" max="10992" width="16.7109375" style="5" customWidth="1"/>
    <col min="10993" max="10993" width="16.5703125" style="5" customWidth="1"/>
    <col min="10994" max="10995" width="7.85546875" style="5" bestFit="1" customWidth="1"/>
    <col min="10996" max="10996" width="8" style="5" bestFit="1" customWidth="1"/>
    <col min="10997" max="10998" width="7.85546875" style="5" bestFit="1" customWidth="1"/>
    <col min="10999" max="10999" width="9.7109375" style="5" customWidth="1"/>
    <col min="11000" max="11000" width="12.85546875" style="5" customWidth="1"/>
    <col min="11001" max="11237" width="9.140625" style="5"/>
    <col min="11238" max="11238" width="9" style="5" bestFit="1" customWidth="1"/>
    <col min="11239" max="11239" width="9.85546875" style="5" bestFit="1" customWidth="1"/>
    <col min="11240" max="11240" width="9.140625" style="5" bestFit="1" customWidth="1"/>
    <col min="11241" max="11241" width="16" style="5" bestFit="1" customWidth="1"/>
    <col min="11242" max="11242" width="9" style="5" bestFit="1" customWidth="1"/>
    <col min="11243" max="11243" width="7.85546875" style="5" bestFit="1" customWidth="1"/>
    <col min="11244" max="11244" width="11.7109375" style="5" bestFit="1" customWidth="1"/>
    <col min="11245" max="11245" width="14.28515625" style="5" customWidth="1"/>
    <col min="11246" max="11246" width="11.7109375" style="5" bestFit="1" customWidth="1"/>
    <col min="11247" max="11247" width="14.140625" style="5" bestFit="1" customWidth="1"/>
    <col min="11248" max="11248" width="16.7109375" style="5" customWidth="1"/>
    <col min="11249" max="11249" width="16.5703125" style="5" customWidth="1"/>
    <col min="11250" max="11251" width="7.85546875" style="5" bestFit="1" customWidth="1"/>
    <col min="11252" max="11252" width="8" style="5" bestFit="1" customWidth="1"/>
    <col min="11253" max="11254" width="7.85546875" style="5" bestFit="1" customWidth="1"/>
    <col min="11255" max="11255" width="9.7109375" style="5" customWidth="1"/>
    <col min="11256" max="11256" width="12.85546875" style="5" customWidth="1"/>
    <col min="11257" max="11493" width="9.140625" style="5"/>
    <col min="11494" max="11494" width="9" style="5" bestFit="1" customWidth="1"/>
    <col min="11495" max="11495" width="9.85546875" style="5" bestFit="1" customWidth="1"/>
    <col min="11496" max="11496" width="9.140625" style="5" bestFit="1" customWidth="1"/>
    <col min="11497" max="11497" width="16" style="5" bestFit="1" customWidth="1"/>
    <col min="11498" max="11498" width="9" style="5" bestFit="1" customWidth="1"/>
    <col min="11499" max="11499" width="7.85546875" style="5" bestFit="1" customWidth="1"/>
    <col min="11500" max="11500" width="11.7109375" style="5" bestFit="1" customWidth="1"/>
    <col min="11501" max="11501" width="14.28515625" style="5" customWidth="1"/>
    <col min="11502" max="11502" width="11.7109375" style="5" bestFit="1" customWidth="1"/>
    <col min="11503" max="11503" width="14.140625" style="5" bestFit="1" customWidth="1"/>
    <col min="11504" max="11504" width="16.7109375" style="5" customWidth="1"/>
    <col min="11505" max="11505" width="16.5703125" style="5" customWidth="1"/>
    <col min="11506" max="11507" width="7.85546875" style="5" bestFit="1" customWidth="1"/>
    <col min="11508" max="11508" width="8" style="5" bestFit="1" customWidth="1"/>
    <col min="11509" max="11510" width="7.85546875" style="5" bestFit="1" customWidth="1"/>
    <col min="11511" max="11511" width="9.7109375" style="5" customWidth="1"/>
    <col min="11512" max="11512" width="12.85546875" style="5" customWidth="1"/>
    <col min="11513" max="11749" width="9.140625" style="5"/>
    <col min="11750" max="11750" width="9" style="5" bestFit="1" customWidth="1"/>
    <col min="11751" max="11751" width="9.85546875" style="5" bestFit="1" customWidth="1"/>
    <col min="11752" max="11752" width="9.140625" style="5" bestFit="1" customWidth="1"/>
    <col min="11753" max="11753" width="16" style="5" bestFit="1" customWidth="1"/>
    <col min="11754" max="11754" width="9" style="5" bestFit="1" customWidth="1"/>
    <col min="11755" max="11755" width="7.85546875" style="5" bestFit="1" customWidth="1"/>
    <col min="11756" max="11756" width="11.7109375" style="5" bestFit="1" customWidth="1"/>
    <col min="11757" max="11757" width="14.28515625" style="5" customWidth="1"/>
    <col min="11758" max="11758" width="11.7109375" style="5" bestFit="1" customWidth="1"/>
    <col min="11759" max="11759" width="14.140625" style="5" bestFit="1" customWidth="1"/>
    <col min="11760" max="11760" width="16.7109375" style="5" customWidth="1"/>
    <col min="11761" max="11761" width="16.5703125" style="5" customWidth="1"/>
    <col min="11762" max="11763" width="7.85546875" style="5" bestFit="1" customWidth="1"/>
    <col min="11764" max="11764" width="8" style="5" bestFit="1" customWidth="1"/>
    <col min="11765" max="11766" width="7.85546875" style="5" bestFit="1" customWidth="1"/>
    <col min="11767" max="11767" width="9.7109375" style="5" customWidth="1"/>
    <col min="11768" max="11768" width="12.85546875" style="5" customWidth="1"/>
    <col min="11769" max="12005" width="9.140625" style="5"/>
    <col min="12006" max="12006" width="9" style="5" bestFit="1" customWidth="1"/>
    <col min="12007" max="12007" width="9.85546875" style="5" bestFit="1" customWidth="1"/>
    <col min="12008" max="12008" width="9.140625" style="5" bestFit="1" customWidth="1"/>
    <col min="12009" max="12009" width="16" style="5" bestFit="1" customWidth="1"/>
    <col min="12010" max="12010" width="9" style="5" bestFit="1" customWidth="1"/>
    <col min="12011" max="12011" width="7.85546875" style="5" bestFit="1" customWidth="1"/>
    <col min="12012" max="12012" width="11.7109375" style="5" bestFit="1" customWidth="1"/>
    <col min="12013" max="12013" width="14.28515625" style="5" customWidth="1"/>
    <col min="12014" max="12014" width="11.7109375" style="5" bestFit="1" customWidth="1"/>
    <col min="12015" max="12015" width="14.140625" style="5" bestFit="1" customWidth="1"/>
    <col min="12016" max="12016" width="16.7109375" style="5" customWidth="1"/>
    <col min="12017" max="12017" width="16.5703125" style="5" customWidth="1"/>
    <col min="12018" max="12019" width="7.85546875" style="5" bestFit="1" customWidth="1"/>
    <col min="12020" max="12020" width="8" style="5" bestFit="1" customWidth="1"/>
    <col min="12021" max="12022" width="7.85546875" style="5" bestFit="1" customWidth="1"/>
    <col min="12023" max="12023" width="9.7109375" style="5" customWidth="1"/>
    <col min="12024" max="12024" width="12.85546875" style="5" customWidth="1"/>
    <col min="12025" max="12261" width="9.140625" style="5"/>
    <col min="12262" max="12262" width="9" style="5" bestFit="1" customWidth="1"/>
    <col min="12263" max="12263" width="9.85546875" style="5" bestFit="1" customWidth="1"/>
    <col min="12264" max="12264" width="9.140625" style="5" bestFit="1" customWidth="1"/>
    <col min="12265" max="12265" width="16" style="5" bestFit="1" customWidth="1"/>
    <col min="12266" max="12266" width="9" style="5" bestFit="1" customWidth="1"/>
    <col min="12267" max="12267" width="7.85546875" style="5" bestFit="1" customWidth="1"/>
    <col min="12268" max="12268" width="11.7109375" style="5" bestFit="1" customWidth="1"/>
    <col min="12269" max="12269" width="14.28515625" style="5" customWidth="1"/>
    <col min="12270" max="12270" width="11.7109375" style="5" bestFit="1" customWidth="1"/>
    <col min="12271" max="12271" width="14.140625" style="5" bestFit="1" customWidth="1"/>
    <col min="12272" max="12272" width="16.7109375" style="5" customWidth="1"/>
    <col min="12273" max="12273" width="16.5703125" style="5" customWidth="1"/>
    <col min="12274" max="12275" width="7.85546875" style="5" bestFit="1" customWidth="1"/>
    <col min="12276" max="12276" width="8" style="5" bestFit="1" customWidth="1"/>
    <col min="12277" max="12278" width="7.85546875" style="5" bestFit="1" customWidth="1"/>
    <col min="12279" max="12279" width="9.7109375" style="5" customWidth="1"/>
    <col min="12280" max="12280" width="12.85546875" style="5" customWidth="1"/>
    <col min="12281" max="12517" width="9.140625" style="5"/>
    <col min="12518" max="12518" width="9" style="5" bestFit="1" customWidth="1"/>
    <col min="12519" max="12519" width="9.85546875" style="5" bestFit="1" customWidth="1"/>
    <col min="12520" max="12520" width="9.140625" style="5" bestFit="1" customWidth="1"/>
    <col min="12521" max="12521" width="16" style="5" bestFit="1" customWidth="1"/>
    <col min="12522" max="12522" width="9" style="5" bestFit="1" customWidth="1"/>
    <col min="12523" max="12523" width="7.85546875" style="5" bestFit="1" customWidth="1"/>
    <col min="12524" max="12524" width="11.7109375" style="5" bestFit="1" customWidth="1"/>
    <col min="12525" max="12525" width="14.28515625" style="5" customWidth="1"/>
    <col min="12526" max="12526" width="11.7109375" style="5" bestFit="1" customWidth="1"/>
    <col min="12527" max="12527" width="14.140625" style="5" bestFit="1" customWidth="1"/>
    <col min="12528" max="12528" width="16.7109375" style="5" customWidth="1"/>
    <col min="12529" max="12529" width="16.5703125" style="5" customWidth="1"/>
    <col min="12530" max="12531" width="7.85546875" style="5" bestFit="1" customWidth="1"/>
    <col min="12532" max="12532" width="8" style="5" bestFit="1" customWidth="1"/>
    <col min="12533" max="12534" width="7.85546875" style="5" bestFit="1" customWidth="1"/>
    <col min="12535" max="12535" width="9.7109375" style="5" customWidth="1"/>
    <col min="12536" max="12536" width="12.85546875" style="5" customWidth="1"/>
    <col min="12537" max="12773" width="9.140625" style="5"/>
    <col min="12774" max="12774" width="9" style="5" bestFit="1" customWidth="1"/>
    <col min="12775" max="12775" width="9.85546875" style="5" bestFit="1" customWidth="1"/>
    <col min="12776" max="12776" width="9.140625" style="5" bestFit="1" customWidth="1"/>
    <col min="12777" max="12777" width="16" style="5" bestFit="1" customWidth="1"/>
    <col min="12778" max="12778" width="9" style="5" bestFit="1" customWidth="1"/>
    <col min="12779" max="12779" width="7.85546875" style="5" bestFit="1" customWidth="1"/>
    <col min="12780" max="12780" width="11.7109375" style="5" bestFit="1" customWidth="1"/>
    <col min="12781" max="12781" width="14.28515625" style="5" customWidth="1"/>
    <col min="12782" max="12782" width="11.7109375" style="5" bestFit="1" customWidth="1"/>
    <col min="12783" max="12783" width="14.140625" style="5" bestFit="1" customWidth="1"/>
    <col min="12784" max="12784" width="16.7109375" style="5" customWidth="1"/>
    <col min="12785" max="12785" width="16.5703125" style="5" customWidth="1"/>
    <col min="12786" max="12787" width="7.85546875" style="5" bestFit="1" customWidth="1"/>
    <col min="12788" max="12788" width="8" style="5" bestFit="1" customWidth="1"/>
    <col min="12789" max="12790" width="7.85546875" style="5" bestFit="1" customWidth="1"/>
    <col min="12791" max="12791" width="9.7109375" style="5" customWidth="1"/>
    <col min="12792" max="12792" width="12.85546875" style="5" customWidth="1"/>
    <col min="12793" max="13029" width="9.140625" style="5"/>
    <col min="13030" max="13030" width="9" style="5" bestFit="1" customWidth="1"/>
    <col min="13031" max="13031" width="9.85546875" style="5" bestFit="1" customWidth="1"/>
    <col min="13032" max="13032" width="9.140625" style="5" bestFit="1" customWidth="1"/>
    <col min="13033" max="13033" width="16" style="5" bestFit="1" customWidth="1"/>
    <col min="13034" max="13034" width="9" style="5" bestFit="1" customWidth="1"/>
    <col min="13035" max="13035" width="7.85546875" style="5" bestFit="1" customWidth="1"/>
    <col min="13036" max="13036" width="11.7109375" style="5" bestFit="1" customWidth="1"/>
    <col min="13037" max="13037" width="14.28515625" style="5" customWidth="1"/>
    <col min="13038" max="13038" width="11.7109375" style="5" bestFit="1" customWidth="1"/>
    <col min="13039" max="13039" width="14.140625" style="5" bestFit="1" customWidth="1"/>
    <col min="13040" max="13040" width="16.7109375" style="5" customWidth="1"/>
    <col min="13041" max="13041" width="16.5703125" style="5" customWidth="1"/>
    <col min="13042" max="13043" width="7.85546875" style="5" bestFit="1" customWidth="1"/>
    <col min="13044" max="13044" width="8" style="5" bestFit="1" customWidth="1"/>
    <col min="13045" max="13046" width="7.85546875" style="5" bestFit="1" customWidth="1"/>
    <col min="13047" max="13047" width="9.7109375" style="5" customWidth="1"/>
    <col min="13048" max="13048" width="12.85546875" style="5" customWidth="1"/>
    <col min="13049" max="13285" width="9.140625" style="5"/>
    <col min="13286" max="13286" width="9" style="5" bestFit="1" customWidth="1"/>
    <col min="13287" max="13287" width="9.85546875" style="5" bestFit="1" customWidth="1"/>
    <col min="13288" max="13288" width="9.140625" style="5" bestFit="1" customWidth="1"/>
    <col min="13289" max="13289" width="16" style="5" bestFit="1" customWidth="1"/>
    <col min="13290" max="13290" width="9" style="5" bestFit="1" customWidth="1"/>
    <col min="13291" max="13291" width="7.85546875" style="5" bestFit="1" customWidth="1"/>
    <col min="13292" max="13292" width="11.7109375" style="5" bestFit="1" customWidth="1"/>
    <col min="13293" max="13293" width="14.28515625" style="5" customWidth="1"/>
    <col min="13294" max="13294" width="11.7109375" style="5" bestFit="1" customWidth="1"/>
    <col min="13295" max="13295" width="14.140625" style="5" bestFit="1" customWidth="1"/>
    <col min="13296" max="13296" width="16.7109375" style="5" customWidth="1"/>
    <col min="13297" max="13297" width="16.5703125" style="5" customWidth="1"/>
    <col min="13298" max="13299" width="7.85546875" style="5" bestFit="1" customWidth="1"/>
    <col min="13300" max="13300" width="8" style="5" bestFit="1" customWidth="1"/>
    <col min="13301" max="13302" width="7.85546875" style="5" bestFit="1" customWidth="1"/>
    <col min="13303" max="13303" width="9.7109375" style="5" customWidth="1"/>
    <col min="13304" max="13304" width="12.85546875" style="5" customWidth="1"/>
    <col min="13305" max="13541" width="9.140625" style="5"/>
    <col min="13542" max="13542" width="9" style="5" bestFit="1" customWidth="1"/>
    <col min="13543" max="13543" width="9.85546875" style="5" bestFit="1" customWidth="1"/>
    <col min="13544" max="13544" width="9.140625" style="5" bestFit="1" customWidth="1"/>
    <col min="13545" max="13545" width="16" style="5" bestFit="1" customWidth="1"/>
    <col min="13546" max="13546" width="9" style="5" bestFit="1" customWidth="1"/>
    <col min="13547" max="13547" width="7.85546875" style="5" bestFit="1" customWidth="1"/>
    <col min="13548" max="13548" width="11.7109375" style="5" bestFit="1" customWidth="1"/>
    <col min="13549" max="13549" width="14.28515625" style="5" customWidth="1"/>
    <col min="13550" max="13550" width="11.7109375" style="5" bestFit="1" customWidth="1"/>
    <col min="13551" max="13551" width="14.140625" style="5" bestFit="1" customWidth="1"/>
    <col min="13552" max="13552" width="16.7109375" style="5" customWidth="1"/>
    <col min="13553" max="13553" width="16.5703125" style="5" customWidth="1"/>
    <col min="13554" max="13555" width="7.85546875" style="5" bestFit="1" customWidth="1"/>
    <col min="13556" max="13556" width="8" style="5" bestFit="1" customWidth="1"/>
    <col min="13557" max="13558" width="7.85546875" style="5" bestFit="1" customWidth="1"/>
    <col min="13559" max="13559" width="9.7109375" style="5" customWidth="1"/>
    <col min="13560" max="13560" width="12.85546875" style="5" customWidth="1"/>
    <col min="13561" max="13797" width="9.140625" style="5"/>
    <col min="13798" max="13798" width="9" style="5" bestFit="1" customWidth="1"/>
    <col min="13799" max="13799" width="9.85546875" style="5" bestFit="1" customWidth="1"/>
    <col min="13800" max="13800" width="9.140625" style="5" bestFit="1" customWidth="1"/>
    <col min="13801" max="13801" width="16" style="5" bestFit="1" customWidth="1"/>
    <col min="13802" max="13802" width="9" style="5" bestFit="1" customWidth="1"/>
    <col min="13803" max="13803" width="7.85546875" style="5" bestFit="1" customWidth="1"/>
    <col min="13804" max="13804" width="11.7109375" style="5" bestFit="1" customWidth="1"/>
    <col min="13805" max="13805" width="14.28515625" style="5" customWidth="1"/>
    <col min="13806" max="13806" width="11.7109375" style="5" bestFit="1" customWidth="1"/>
    <col min="13807" max="13807" width="14.140625" style="5" bestFit="1" customWidth="1"/>
    <col min="13808" max="13808" width="16.7109375" style="5" customWidth="1"/>
    <col min="13809" max="13809" width="16.5703125" style="5" customWidth="1"/>
    <col min="13810" max="13811" width="7.85546875" style="5" bestFit="1" customWidth="1"/>
    <col min="13812" max="13812" width="8" style="5" bestFit="1" customWidth="1"/>
    <col min="13813" max="13814" width="7.85546875" style="5" bestFit="1" customWidth="1"/>
    <col min="13815" max="13815" width="9.7109375" style="5" customWidth="1"/>
    <col min="13816" max="13816" width="12.85546875" style="5" customWidth="1"/>
    <col min="13817" max="14053" width="9.140625" style="5"/>
    <col min="14054" max="14054" width="9" style="5" bestFit="1" customWidth="1"/>
    <col min="14055" max="14055" width="9.85546875" style="5" bestFit="1" customWidth="1"/>
    <col min="14056" max="14056" width="9.140625" style="5" bestFit="1" customWidth="1"/>
    <col min="14057" max="14057" width="16" style="5" bestFit="1" customWidth="1"/>
    <col min="14058" max="14058" width="9" style="5" bestFit="1" customWidth="1"/>
    <col min="14059" max="14059" width="7.85546875" style="5" bestFit="1" customWidth="1"/>
    <col min="14060" max="14060" width="11.7109375" style="5" bestFit="1" customWidth="1"/>
    <col min="14061" max="14061" width="14.28515625" style="5" customWidth="1"/>
    <col min="14062" max="14062" width="11.7109375" style="5" bestFit="1" customWidth="1"/>
    <col min="14063" max="14063" width="14.140625" style="5" bestFit="1" customWidth="1"/>
    <col min="14064" max="14064" width="16.7109375" style="5" customWidth="1"/>
    <col min="14065" max="14065" width="16.5703125" style="5" customWidth="1"/>
    <col min="14066" max="14067" width="7.85546875" style="5" bestFit="1" customWidth="1"/>
    <col min="14068" max="14068" width="8" style="5" bestFit="1" customWidth="1"/>
    <col min="14069" max="14070" width="7.85546875" style="5" bestFit="1" customWidth="1"/>
    <col min="14071" max="14071" width="9.7109375" style="5" customWidth="1"/>
    <col min="14072" max="14072" width="12.85546875" style="5" customWidth="1"/>
    <col min="14073" max="14309" width="9.140625" style="5"/>
    <col min="14310" max="14310" width="9" style="5" bestFit="1" customWidth="1"/>
    <col min="14311" max="14311" width="9.85546875" style="5" bestFit="1" customWidth="1"/>
    <col min="14312" max="14312" width="9.140625" style="5" bestFit="1" customWidth="1"/>
    <col min="14313" max="14313" width="16" style="5" bestFit="1" customWidth="1"/>
    <col min="14314" max="14314" width="9" style="5" bestFit="1" customWidth="1"/>
    <col min="14315" max="14315" width="7.85546875" style="5" bestFit="1" customWidth="1"/>
    <col min="14316" max="14316" width="11.7109375" style="5" bestFit="1" customWidth="1"/>
    <col min="14317" max="14317" width="14.28515625" style="5" customWidth="1"/>
    <col min="14318" max="14318" width="11.7109375" style="5" bestFit="1" customWidth="1"/>
    <col min="14319" max="14319" width="14.140625" style="5" bestFit="1" customWidth="1"/>
    <col min="14320" max="14320" width="16.7109375" style="5" customWidth="1"/>
    <col min="14321" max="14321" width="16.5703125" style="5" customWidth="1"/>
    <col min="14322" max="14323" width="7.85546875" style="5" bestFit="1" customWidth="1"/>
    <col min="14324" max="14324" width="8" style="5" bestFit="1" customWidth="1"/>
    <col min="14325" max="14326" width="7.85546875" style="5" bestFit="1" customWidth="1"/>
    <col min="14327" max="14327" width="9.7109375" style="5" customWidth="1"/>
    <col min="14328" max="14328" width="12.85546875" style="5" customWidth="1"/>
    <col min="14329" max="14565" width="9.140625" style="5"/>
    <col min="14566" max="14566" width="9" style="5" bestFit="1" customWidth="1"/>
    <col min="14567" max="14567" width="9.85546875" style="5" bestFit="1" customWidth="1"/>
    <col min="14568" max="14568" width="9.140625" style="5" bestFit="1" customWidth="1"/>
    <col min="14569" max="14569" width="16" style="5" bestFit="1" customWidth="1"/>
    <col min="14570" max="14570" width="9" style="5" bestFit="1" customWidth="1"/>
    <col min="14571" max="14571" width="7.85546875" style="5" bestFit="1" customWidth="1"/>
    <col min="14572" max="14572" width="11.7109375" style="5" bestFit="1" customWidth="1"/>
    <col min="14573" max="14573" width="14.28515625" style="5" customWidth="1"/>
    <col min="14574" max="14574" width="11.7109375" style="5" bestFit="1" customWidth="1"/>
    <col min="14575" max="14575" width="14.140625" style="5" bestFit="1" customWidth="1"/>
    <col min="14576" max="14576" width="16.7109375" style="5" customWidth="1"/>
    <col min="14577" max="14577" width="16.5703125" style="5" customWidth="1"/>
    <col min="14578" max="14579" width="7.85546875" style="5" bestFit="1" customWidth="1"/>
    <col min="14580" max="14580" width="8" style="5" bestFit="1" customWidth="1"/>
    <col min="14581" max="14582" width="7.85546875" style="5" bestFit="1" customWidth="1"/>
    <col min="14583" max="14583" width="9.7109375" style="5" customWidth="1"/>
    <col min="14584" max="14584" width="12.85546875" style="5" customWidth="1"/>
    <col min="14585" max="14821" width="9.140625" style="5"/>
    <col min="14822" max="14822" width="9" style="5" bestFit="1" customWidth="1"/>
    <col min="14823" max="14823" width="9.85546875" style="5" bestFit="1" customWidth="1"/>
    <col min="14824" max="14824" width="9.140625" style="5" bestFit="1" customWidth="1"/>
    <col min="14825" max="14825" width="16" style="5" bestFit="1" customWidth="1"/>
    <col min="14826" max="14826" width="9" style="5" bestFit="1" customWidth="1"/>
    <col min="14827" max="14827" width="7.85546875" style="5" bestFit="1" customWidth="1"/>
    <col min="14828" max="14828" width="11.7109375" style="5" bestFit="1" customWidth="1"/>
    <col min="14829" max="14829" width="14.28515625" style="5" customWidth="1"/>
    <col min="14830" max="14830" width="11.7109375" style="5" bestFit="1" customWidth="1"/>
    <col min="14831" max="14831" width="14.140625" style="5" bestFit="1" customWidth="1"/>
    <col min="14832" max="14832" width="16.7109375" style="5" customWidth="1"/>
    <col min="14833" max="14833" width="16.5703125" style="5" customWidth="1"/>
    <col min="14834" max="14835" width="7.85546875" style="5" bestFit="1" customWidth="1"/>
    <col min="14836" max="14836" width="8" style="5" bestFit="1" customWidth="1"/>
    <col min="14837" max="14838" width="7.85546875" style="5" bestFit="1" customWidth="1"/>
    <col min="14839" max="14839" width="9.7109375" style="5" customWidth="1"/>
    <col min="14840" max="14840" width="12.85546875" style="5" customWidth="1"/>
    <col min="14841" max="15077" width="9.140625" style="5"/>
    <col min="15078" max="15078" width="9" style="5" bestFit="1" customWidth="1"/>
    <col min="15079" max="15079" width="9.85546875" style="5" bestFit="1" customWidth="1"/>
    <col min="15080" max="15080" width="9.140625" style="5" bestFit="1" customWidth="1"/>
    <col min="15081" max="15081" width="16" style="5" bestFit="1" customWidth="1"/>
    <col min="15082" max="15082" width="9" style="5" bestFit="1" customWidth="1"/>
    <col min="15083" max="15083" width="7.85546875" style="5" bestFit="1" customWidth="1"/>
    <col min="15084" max="15084" width="11.7109375" style="5" bestFit="1" customWidth="1"/>
    <col min="15085" max="15085" width="14.28515625" style="5" customWidth="1"/>
    <col min="15086" max="15086" width="11.7109375" style="5" bestFit="1" customWidth="1"/>
    <col min="15087" max="15087" width="14.140625" style="5" bestFit="1" customWidth="1"/>
    <col min="15088" max="15088" width="16.7109375" style="5" customWidth="1"/>
    <col min="15089" max="15089" width="16.5703125" style="5" customWidth="1"/>
    <col min="15090" max="15091" width="7.85546875" style="5" bestFit="1" customWidth="1"/>
    <col min="15092" max="15092" width="8" style="5" bestFit="1" customWidth="1"/>
    <col min="15093" max="15094" width="7.85546875" style="5" bestFit="1" customWidth="1"/>
    <col min="15095" max="15095" width="9.7109375" style="5" customWidth="1"/>
    <col min="15096" max="15096" width="12.85546875" style="5" customWidth="1"/>
    <col min="15097" max="15333" width="9.140625" style="5"/>
    <col min="15334" max="15334" width="9" style="5" bestFit="1" customWidth="1"/>
    <col min="15335" max="15335" width="9.85546875" style="5" bestFit="1" customWidth="1"/>
    <col min="15336" max="15336" width="9.140625" style="5" bestFit="1" customWidth="1"/>
    <col min="15337" max="15337" width="16" style="5" bestFit="1" customWidth="1"/>
    <col min="15338" max="15338" width="9" style="5" bestFit="1" customWidth="1"/>
    <col min="15339" max="15339" width="7.85546875" style="5" bestFit="1" customWidth="1"/>
    <col min="15340" max="15340" width="11.7109375" style="5" bestFit="1" customWidth="1"/>
    <col min="15341" max="15341" width="14.28515625" style="5" customWidth="1"/>
    <col min="15342" max="15342" width="11.7109375" style="5" bestFit="1" customWidth="1"/>
    <col min="15343" max="15343" width="14.140625" style="5" bestFit="1" customWidth="1"/>
    <col min="15344" max="15344" width="16.7109375" style="5" customWidth="1"/>
    <col min="15345" max="15345" width="16.5703125" style="5" customWidth="1"/>
    <col min="15346" max="15347" width="7.85546875" style="5" bestFit="1" customWidth="1"/>
    <col min="15348" max="15348" width="8" style="5" bestFit="1" customWidth="1"/>
    <col min="15349" max="15350" width="7.85546875" style="5" bestFit="1" customWidth="1"/>
    <col min="15351" max="15351" width="9.7109375" style="5" customWidth="1"/>
    <col min="15352" max="15352" width="12.85546875" style="5" customWidth="1"/>
    <col min="15353" max="15589" width="9.140625" style="5"/>
    <col min="15590" max="15590" width="9" style="5" bestFit="1" customWidth="1"/>
    <col min="15591" max="15591" width="9.85546875" style="5" bestFit="1" customWidth="1"/>
    <col min="15592" max="15592" width="9.140625" style="5" bestFit="1" customWidth="1"/>
    <col min="15593" max="15593" width="16" style="5" bestFit="1" customWidth="1"/>
    <col min="15594" max="15594" width="9" style="5" bestFit="1" customWidth="1"/>
    <col min="15595" max="15595" width="7.85546875" style="5" bestFit="1" customWidth="1"/>
    <col min="15596" max="15596" width="11.7109375" style="5" bestFit="1" customWidth="1"/>
    <col min="15597" max="15597" width="14.28515625" style="5" customWidth="1"/>
    <col min="15598" max="15598" width="11.7109375" style="5" bestFit="1" customWidth="1"/>
    <col min="15599" max="15599" width="14.140625" style="5" bestFit="1" customWidth="1"/>
    <col min="15600" max="15600" width="16.7109375" style="5" customWidth="1"/>
    <col min="15601" max="15601" width="16.5703125" style="5" customWidth="1"/>
    <col min="15602" max="15603" width="7.85546875" style="5" bestFit="1" customWidth="1"/>
    <col min="15604" max="15604" width="8" style="5" bestFit="1" customWidth="1"/>
    <col min="15605" max="15606" width="7.85546875" style="5" bestFit="1" customWidth="1"/>
    <col min="15607" max="15607" width="9.7109375" style="5" customWidth="1"/>
    <col min="15608" max="15608" width="12.85546875" style="5" customWidth="1"/>
    <col min="15609" max="15845" width="9.140625" style="5"/>
    <col min="15846" max="15846" width="9" style="5" bestFit="1" customWidth="1"/>
    <col min="15847" max="15847" width="9.85546875" style="5" bestFit="1" customWidth="1"/>
    <col min="15848" max="15848" width="9.140625" style="5" bestFit="1" customWidth="1"/>
    <col min="15849" max="15849" width="16" style="5" bestFit="1" customWidth="1"/>
    <col min="15850" max="15850" width="9" style="5" bestFit="1" customWidth="1"/>
    <col min="15851" max="15851" width="7.85546875" style="5" bestFit="1" customWidth="1"/>
    <col min="15852" max="15852" width="11.7109375" style="5" bestFit="1" customWidth="1"/>
    <col min="15853" max="15853" width="14.28515625" style="5" customWidth="1"/>
    <col min="15854" max="15854" width="11.7109375" style="5" bestFit="1" customWidth="1"/>
    <col min="15855" max="15855" width="14.140625" style="5" bestFit="1" customWidth="1"/>
    <col min="15856" max="15856" width="16.7109375" style="5" customWidth="1"/>
    <col min="15857" max="15857" width="16.5703125" style="5" customWidth="1"/>
    <col min="15858" max="15859" width="7.85546875" style="5" bestFit="1" customWidth="1"/>
    <col min="15860" max="15860" width="8" style="5" bestFit="1" customWidth="1"/>
    <col min="15861" max="15862" width="7.85546875" style="5" bestFit="1" customWidth="1"/>
    <col min="15863" max="15863" width="9.7109375" style="5" customWidth="1"/>
    <col min="15864" max="15864" width="12.85546875" style="5" customWidth="1"/>
    <col min="15865" max="16101" width="9.140625" style="5"/>
    <col min="16102" max="16102" width="9" style="5" bestFit="1" customWidth="1"/>
    <col min="16103" max="16103" width="9.85546875" style="5" bestFit="1" customWidth="1"/>
    <col min="16104" max="16104" width="9.140625" style="5" bestFit="1" customWidth="1"/>
    <col min="16105" max="16105" width="16" style="5" bestFit="1" customWidth="1"/>
    <col min="16106" max="16106" width="9" style="5" bestFit="1" customWidth="1"/>
    <col min="16107" max="16107" width="7.85546875" style="5" bestFit="1" customWidth="1"/>
    <col min="16108" max="16108" width="11.7109375" style="5" bestFit="1" customWidth="1"/>
    <col min="16109" max="16109" width="14.28515625" style="5" customWidth="1"/>
    <col min="16110" max="16110" width="11.7109375" style="5" bestFit="1" customWidth="1"/>
    <col min="16111" max="16111" width="14.140625" style="5" bestFit="1" customWidth="1"/>
    <col min="16112" max="16112" width="16.7109375" style="5" customWidth="1"/>
    <col min="16113" max="16113" width="16.5703125" style="5" customWidth="1"/>
    <col min="16114" max="16115" width="7.85546875" style="5" bestFit="1" customWidth="1"/>
    <col min="16116" max="16116" width="8" style="5" bestFit="1" customWidth="1"/>
    <col min="16117" max="16118" width="7.85546875" style="5" bestFit="1" customWidth="1"/>
    <col min="16119" max="16119" width="9.7109375" style="5" customWidth="1"/>
    <col min="16120" max="16120" width="12.85546875" style="5" customWidth="1"/>
    <col min="16121" max="16384" width="9.140625" style="5"/>
  </cols>
  <sheetData>
    <row r="1" spans="1:32" s="9" customFormat="1" ht="22.5" customHeight="1">
      <c r="A1" s="502" t="s">
        <v>2</v>
      </c>
      <c r="B1" s="504" t="s">
        <v>0</v>
      </c>
      <c r="C1" s="478" t="s">
        <v>8</v>
      </c>
      <c r="D1" s="600" t="s">
        <v>74</v>
      </c>
      <c r="E1" s="601"/>
      <c r="F1" s="601"/>
      <c r="G1" s="601"/>
      <c r="H1" s="601"/>
      <c r="I1" s="601"/>
      <c r="J1" s="590" t="s">
        <v>75</v>
      </c>
      <c r="K1" s="591"/>
      <c r="L1" s="591"/>
      <c r="M1" s="591"/>
      <c r="N1" s="591"/>
      <c r="O1" s="591"/>
      <c r="P1" s="591"/>
      <c r="Q1" s="591"/>
      <c r="R1" s="592"/>
      <c r="S1" s="595" t="s">
        <v>127</v>
      </c>
      <c r="T1" s="596"/>
      <c r="U1" s="596"/>
      <c r="V1" s="597"/>
      <c r="W1" s="598" t="s">
        <v>128</v>
      </c>
      <c r="X1" s="599"/>
      <c r="Y1" s="593" t="s">
        <v>243</v>
      </c>
      <c r="Z1" s="467" t="s">
        <v>38</v>
      </c>
      <c r="AA1" s="468"/>
      <c r="AB1" s="468"/>
      <c r="AC1" s="468"/>
      <c r="AD1" s="468"/>
      <c r="AE1" s="468"/>
      <c r="AF1" s="469"/>
    </row>
    <row r="2" spans="1:32" ht="34.5" customHeight="1" thickBot="1">
      <c r="A2" s="503"/>
      <c r="B2" s="505"/>
      <c r="C2" s="479"/>
      <c r="D2" s="268" t="s">
        <v>62</v>
      </c>
      <c r="E2" s="268" t="s">
        <v>306</v>
      </c>
      <c r="F2" s="200" t="s">
        <v>242</v>
      </c>
      <c r="G2" s="70" t="s">
        <v>150</v>
      </c>
      <c r="H2" s="200" t="s">
        <v>242</v>
      </c>
      <c r="I2" s="141" t="s">
        <v>68</v>
      </c>
      <c r="J2" s="96" t="s">
        <v>62</v>
      </c>
      <c r="K2" s="200" t="s">
        <v>242</v>
      </c>
      <c r="L2" s="269" t="s">
        <v>54</v>
      </c>
      <c r="M2" s="200" t="s">
        <v>242</v>
      </c>
      <c r="N2" s="269" t="s">
        <v>307</v>
      </c>
      <c r="O2" s="200" t="s">
        <v>242</v>
      </c>
      <c r="P2" s="269" t="s">
        <v>76</v>
      </c>
      <c r="Q2" s="200" t="s">
        <v>242</v>
      </c>
      <c r="R2" s="199" t="s">
        <v>61</v>
      </c>
      <c r="S2" s="96" t="s">
        <v>62</v>
      </c>
      <c r="T2" s="96" t="s">
        <v>308</v>
      </c>
      <c r="U2" s="96" t="s">
        <v>54</v>
      </c>
      <c r="V2" s="28" t="s">
        <v>76</v>
      </c>
      <c r="W2" s="96"/>
      <c r="X2" s="126" t="s">
        <v>10</v>
      </c>
      <c r="Y2" s="594"/>
      <c r="Z2" s="470"/>
      <c r="AA2" s="471"/>
      <c r="AB2" s="471"/>
      <c r="AC2" s="471"/>
      <c r="AD2" s="471"/>
      <c r="AE2" s="471"/>
      <c r="AF2" s="472"/>
    </row>
    <row r="3" spans="1:32" s="27" customFormat="1">
      <c r="A3" s="21" t="str">
        <f>συμβολαια!A3</f>
        <v>..??..</v>
      </c>
      <c r="B3" s="152" t="str">
        <f>συμβολαια!C3</f>
        <v>γονική</v>
      </c>
      <c r="C3" s="30">
        <f>συμβολαια!D3</f>
        <v>370000</v>
      </c>
      <c r="D3" s="30"/>
      <c r="E3" s="30"/>
      <c r="F3" s="304"/>
      <c r="G3" s="304"/>
      <c r="H3" s="304"/>
      <c r="I3" s="305"/>
      <c r="J3" s="35"/>
      <c r="K3" s="35"/>
      <c r="L3" s="35"/>
      <c r="M3" s="35"/>
      <c r="N3" s="35"/>
      <c r="O3" s="35"/>
      <c r="P3" s="35"/>
      <c r="Q3" s="35"/>
      <c r="R3" s="35">
        <f>D3+E3-J3+L3+N3+P3</f>
        <v>0</v>
      </c>
      <c r="S3" s="35"/>
      <c r="T3" s="35"/>
      <c r="U3" s="35"/>
      <c r="V3" s="35"/>
      <c r="W3" s="35"/>
      <c r="X3" s="35"/>
      <c r="Y3" s="35"/>
      <c r="Z3" s="227" t="s">
        <v>263</v>
      </c>
      <c r="AA3" s="227" t="s">
        <v>304</v>
      </c>
      <c r="AB3" s="227" t="s">
        <v>264</v>
      </c>
      <c r="AC3" s="227" t="s">
        <v>265</v>
      </c>
      <c r="AD3" s="227" t="s">
        <v>266</v>
      </c>
      <c r="AE3" s="226" t="s">
        <v>305</v>
      </c>
      <c r="AF3" s="55"/>
    </row>
    <row r="4" spans="1:32" s="27" customFormat="1">
      <c r="A4" s="21" t="str">
        <f>συμβολαια!A4</f>
        <v>..??..</v>
      </c>
      <c r="B4" s="152" t="str">
        <f>συμβολαια!C4</f>
        <v>πληρεξούσιο</v>
      </c>
      <c r="C4" s="30">
        <f>συμβολαια!D4</f>
        <v>0</v>
      </c>
      <c r="D4" s="30"/>
      <c r="E4" s="30"/>
      <c r="F4" s="151"/>
      <c r="G4" s="151"/>
      <c r="H4" s="151"/>
      <c r="I4" s="305"/>
      <c r="J4" s="20"/>
      <c r="K4" s="20"/>
      <c r="L4" s="20"/>
      <c r="M4" s="20"/>
      <c r="N4" s="20"/>
      <c r="O4" s="20"/>
      <c r="P4" s="20"/>
      <c r="Q4" s="20"/>
      <c r="R4" s="35">
        <f t="shared" ref="R4:R48" si="0">D4+E4-J4+L4+N4+P4</f>
        <v>0</v>
      </c>
      <c r="S4" s="20"/>
      <c r="T4" s="20"/>
      <c r="U4" s="20"/>
      <c r="V4" s="20"/>
      <c r="W4" s="20"/>
      <c r="X4" s="35"/>
      <c r="Y4" s="20"/>
      <c r="Z4" s="227" t="s">
        <v>263</v>
      </c>
      <c r="AA4" s="227" t="s">
        <v>304</v>
      </c>
      <c r="AB4" s="227" t="s">
        <v>264</v>
      </c>
      <c r="AC4" s="227" t="s">
        <v>265</v>
      </c>
      <c r="AD4" s="227" t="s">
        <v>266</v>
      </c>
      <c r="AE4" s="226" t="s">
        <v>305</v>
      </c>
      <c r="AF4" s="32"/>
    </row>
    <row r="5" spans="1:32" s="27" customFormat="1">
      <c r="A5" s="21" t="str">
        <f>συμβολαια!A5</f>
        <v>..??..</v>
      </c>
      <c r="B5" s="152" t="str">
        <f>συμβολαια!C5</f>
        <v>πληρεξούσιο</v>
      </c>
      <c r="C5" s="30">
        <f>συμβολαια!D5</f>
        <v>0</v>
      </c>
      <c r="D5" s="30"/>
      <c r="E5" s="30"/>
      <c r="F5" s="151"/>
      <c r="G5" s="151"/>
      <c r="H5" s="151"/>
      <c r="I5" s="305"/>
      <c r="J5" s="20"/>
      <c r="K5" s="20"/>
      <c r="L5" s="20"/>
      <c r="M5" s="20"/>
      <c r="N5" s="20"/>
      <c r="O5" s="20"/>
      <c r="P5" s="20"/>
      <c r="Q5" s="20"/>
      <c r="R5" s="35">
        <f t="shared" si="0"/>
        <v>0</v>
      </c>
      <c r="S5" s="20"/>
      <c r="T5" s="20"/>
      <c r="U5" s="20"/>
      <c r="V5" s="20"/>
      <c r="W5" s="20"/>
      <c r="X5" s="35"/>
      <c r="Y5" s="20"/>
      <c r="Z5" s="227" t="s">
        <v>263</v>
      </c>
      <c r="AA5" s="227" t="s">
        <v>304</v>
      </c>
      <c r="AB5" s="227" t="s">
        <v>264</v>
      </c>
      <c r="AC5" s="227" t="s">
        <v>265</v>
      </c>
      <c r="AD5" s="227" t="s">
        <v>266</v>
      </c>
      <c r="AE5" s="226" t="s">
        <v>305</v>
      </c>
      <c r="AF5" s="32"/>
    </row>
    <row r="6" spans="1:32" s="27" customFormat="1">
      <c r="A6" s="21" t="str">
        <f>συμβολαια!A6</f>
        <v>..??..</v>
      </c>
      <c r="B6" s="152" t="str">
        <f>συμβολαια!C6</f>
        <v>δωρεάς πρόταση</v>
      </c>
      <c r="C6" s="30">
        <f>συμβολαια!D6</f>
        <v>2400000</v>
      </c>
      <c r="D6" s="30"/>
      <c r="E6" s="30"/>
      <c r="F6" s="151"/>
      <c r="G6" s="151"/>
      <c r="H6" s="151"/>
      <c r="I6" s="305"/>
      <c r="J6" s="20"/>
      <c r="K6" s="20"/>
      <c r="L6" s="20"/>
      <c r="M6" s="20"/>
      <c r="N6" s="20"/>
      <c r="O6" s="20"/>
      <c r="P6" s="20"/>
      <c r="Q6" s="20"/>
      <c r="R6" s="35">
        <f t="shared" si="0"/>
        <v>0</v>
      </c>
      <c r="S6" s="20"/>
      <c r="T6" s="20"/>
      <c r="U6" s="20"/>
      <c r="V6" s="20"/>
      <c r="W6" s="20"/>
      <c r="X6" s="35"/>
      <c r="Y6" s="20"/>
      <c r="Z6" s="227" t="s">
        <v>263</v>
      </c>
      <c r="AA6" s="227" t="s">
        <v>304</v>
      </c>
      <c r="AB6" s="227" t="s">
        <v>264</v>
      </c>
      <c r="AC6" s="227" t="s">
        <v>265</v>
      </c>
      <c r="AD6" s="227" t="s">
        <v>266</v>
      </c>
      <c r="AE6" s="226" t="s">
        <v>305</v>
      </c>
      <c r="AF6" s="32"/>
    </row>
    <row r="7" spans="1:32" s="27" customFormat="1">
      <c r="A7" s="21" t="str">
        <f>συμβολαια!A7</f>
        <v>..??..</v>
      </c>
      <c r="B7" s="152" t="str">
        <f>συμβολαια!C7</f>
        <v>δωρεάς πρόταση</v>
      </c>
      <c r="C7" s="30">
        <f>συμβολαια!D7</f>
        <v>400000</v>
      </c>
      <c r="D7" s="30"/>
      <c r="E7" s="30"/>
      <c r="F7" s="151"/>
      <c r="G7" s="151"/>
      <c r="H7" s="151"/>
      <c r="I7" s="305"/>
      <c r="J7" s="20"/>
      <c r="K7" s="20"/>
      <c r="L7" s="20"/>
      <c r="M7" s="20"/>
      <c r="N7" s="20"/>
      <c r="O7" s="20"/>
      <c r="P7" s="20"/>
      <c r="Q7" s="20"/>
      <c r="R7" s="35">
        <f t="shared" si="0"/>
        <v>0</v>
      </c>
      <c r="S7" s="20"/>
      <c r="T7" s="20"/>
      <c r="U7" s="20"/>
      <c r="V7" s="20"/>
      <c r="W7" s="20"/>
      <c r="X7" s="35"/>
      <c r="Y7" s="20"/>
      <c r="Z7" s="227" t="s">
        <v>263</v>
      </c>
      <c r="AA7" s="227" t="s">
        <v>304</v>
      </c>
      <c r="AB7" s="227" t="s">
        <v>264</v>
      </c>
      <c r="AC7" s="227" t="s">
        <v>265</v>
      </c>
      <c r="AD7" s="227" t="s">
        <v>266</v>
      </c>
      <c r="AE7" s="226" t="s">
        <v>305</v>
      </c>
      <c r="AF7" s="32"/>
    </row>
    <row r="8" spans="1:32" s="27" customFormat="1">
      <c r="A8" s="21" t="str">
        <f>συμβολαια!A8</f>
        <v>..??..</v>
      </c>
      <c r="B8" s="152" t="str">
        <f>συμβολαια!C8</f>
        <v>βεβαίωση ένορκος</v>
      </c>
      <c r="C8" s="30">
        <f>συμβολαια!D8</f>
        <v>0</v>
      </c>
      <c r="D8" s="30"/>
      <c r="E8" s="30"/>
      <c r="F8" s="151"/>
      <c r="G8" s="151"/>
      <c r="H8" s="151"/>
      <c r="I8" s="305"/>
      <c r="J8" s="20"/>
      <c r="K8" s="20"/>
      <c r="L8" s="20"/>
      <c r="M8" s="20"/>
      <c r="N8" s="20"/>
      <c r="O8" s="20"/>
      <c r="P8" s="20"/>
      <c r="Q8" s="20"/>
      <c r="R8" s="35">
        <f t="shared" si="0"/>
        <v>0</v>
      </c>
      <c r="S8" s="20"/>
      <c r="T8" s="20"/>
      <c r="U8" s="20"/>
      <c r="V8" s="20"/>
      <c r="W8" s="20"/>
      <c r="X8" s="35"/>
      <c r="Y8" s="20"/>
      <c r="Z8" s="227" t="s">
        <v>263</v>
      </c>
      <c r="AA8" s="227" t="s">
        <v>304</v>
      </c>
      <c r="AB8" s="227" t="s">
        <v>264</v>
      </c>
      <c r="AC8" s="227" t="s">
        <v>265</v>
      </c>
      <c r="AD8" s="227" t="s">
        <v>266</v>
      </c>
      <c r="AE8" s="226" t="s">
        <v>305</v>
      </c>
      <c r="AF8" s="32"/>
    </row>
    <row r="9" spans="1:32" s="27" customFormat="1">
      <c r="A9" s="21" t="str">
        <f>συμβολαια!A9</f>
        <v>..??..</v>
      </c>
      <c r="B9" s="152" t="str">
        <f>συμβολαια!C9</f>
        <v>βεβαίωση ένορκος</v>
      </c>
      <c r="C9" s="30">
        <f>συμβολαια!D9</f>
        <v>0</v>
      </c>
      <c r="D9" s="30"/>
      <c r="E9" s="30"/>
      <c r="F9" s="151"/>
      <c r="G9" s="151"/>
      <c r="H9" s="151"/>
      <c r="I9" s="305"/>
      <c r="J9" s="20"/>
      <c r="K9" s="20"/>
      <c r="L9" s="20"/>
      <c r="M9" s="20"/>
      <c r="N9" s="20"/>
      <c r="O9" s="20"/>
      <c r="P9" s="20"/>
      <c r="Q9" s="20"/>
      <c r="R9" s="35">
        <f t="shared" si="0"/>
        <v>0</v>
      </c>
      <c r="S9" s="20"/>
      <c r="T9" s="20"/>
      <c r="U9" s="20"/>
      <c r="V9" s="20"/>
      <c r="W9" s="20"/>
      <c r="X9" s="35"/>
      <c r="Y9" s="20"/>
      <c r="Z9" s="227" t="s">
        <v>263</v>
      </c>
      <c r="AA9" s="227" t="s">
        <v>304</v>
      </c>
      <c r="AB9" s="227" t="s">
        <v>264</v>
      </c>
      <c r="AC9" s="227" t="s">
        <v>265</v>
      </c>
      <c r="AD9" s="227" t="s">
        <v>266</v>
      </c>
      <c r="AE9" s="226" t="s">
        <v>305</v>
      </c>
      <c r="AF9" s="32"/>
    </row>
    <row r="10" spans="1:32" s="27" customFormat="1">
      <c r="A10" s="21" t="str">
        <f>συμβολαια!A10</f>
        <v>..??..</v>
      </c>
      <c r="B10" s="152" t="str">
        <f>συμβολαια!C10</f>
        <v>βεβαίωση ένορκος</v>
      </c>
      <c r="C10" s="30">
        <f>συμβολαια!D10</f>
        <v>0</v>
      </c>
      <c r="D10" s="30"/>
      <c r="E10" s="30"/>
      <c r="F10" s="151"/>
      <c r="G10" s="151"/>
      <c r="H10" s="151"/>
      <c r="I10" s="305"/>
      <c r="J10" s="20"/>
      <c r="K10" s="20"/>
      <c r="L10" s="20"/>
      <c r="M10" s="20"/>
      <c r="N10" s="20"/>
      <c r="O10" s="20"/>
      <c r="P10" s="20"/>
      <c r="Q10" s="20"/>
      <c r="R10" s="35">
        <f t="shared" si="0"/>
        <v>0</v>
      </c>
      <c r="S10" s="20"/>
      <c r="T10" s="20"/>
      <c r="U10" s="20"/>
      <c r="V10" s="20"/>
      <c r="W10" s="20"/>
      <c r="X10" s="35"/>
      <c r="Y10" s="20"/>
      <c r="Z10" s="227" t="s">
        <v>263</v>
      </c>
      <c r="AA10" s="227" t="s">
        <v>304</v>
      </c>
      <c r="AB10" s="227" t="s">
        <v>264</v>
      </c>
      <c r="AC10" s="227" t="s">
        <v>265</v>
      </c>
      <c r="AD10" s="227" t="s">
        <v>266</v>
      </c>
      <c r="AE10" s="226" t="s">
        <v>305</v>
      </c>
      <c r="AF10" s="32"/>
    </row>
    <row r="11" spans="1:32" s="27" customFormat="1">
      <c r="A11" s="21" t="str">
        <f>συμβολαια!A11</f>
        <v>..??..</v>
      </c>
      <c r="B11" s="152" t="str">
        <f>συμβολαια!C11</f>
        <v>κληρονομιάς αποδοχή</v>
      </c>
      <c r="C11" s="30">
        <f>συμβολαια!D11</f>
        <v>0</v>
      </c>
      <c r="D11" s="30"/>
      <c r="E11" s="30"/>
      <c r="F11" s="151"/>
      <c r="G11" s="151"/>
      <c r="H11" s="151"/>
      <c r="I11" s="305"/>
      <c r="J11" s="20"/>
      <c r="K11" s="20"/>
      <c r="L11" s="20"/>
      <c r="M11" s="20"/>
      <c r="N11" s="20"/>
      <c r="O11" s="20"/>
      <c r="P11" s="20"/>
      <c r="Q11" s="20"/>
      <c r="R11" s="35">
        <f t="shared" si="0"/>
        <v>0</v>
      </c>
      <c r="S11" s="20"/>
      <c r="T11" s="20"/>
      <c r="U11" s="20"/>
      <c r="V11" s="20"/>
      <c r="W11" s="20"/>
      <c r="X11" s="35"/>
      <c r="Y11" s="20"/>
      <c r="Z11" s="227" t="s">
        <v>263</v>
      </c>
      <c r="AA11" s="227" t="s">
        <v>304</v>
      </c>
      <c r="AB11" s="227" t="s">
        <v>264</v>
      </c>
      <c r="AC11" s="227" t="s">
        <v>265</v>
      </c>
      <c r="AD11" s="227" t="s">
        <v>266</v>
      </c>
      <c r="AE11" s="226" t="s">
        <v>305</v>
      </c>
      <c r="AF11" s="32"/>
    </row>
    <row r="12" spans="1:32" s="27" customFormat="1">
      <c r="A12" s="21" t="str">
        <f>συμβολαια!A12</f>
        <v>..??..</v>
      </c>
      <c r="B12" s="152" t="str">
        <f>συμβολαια!C12</f>
        <v>δωρεά</v>
      </c>
      <c r="C12" s="30">
        <f>συμβολαια!D12</f>
        <v>1250000</v>
      </c>
      <c r="D12" s="30"/>
      <c r="E12" s="30"/>
      <c r="F12" s="151"/>
      <c r="G12" s="151"/>
      <c r="H12" s="151"/>
      <c r="I12" s="305"/>
      <c r="J12" s="20"/>
      <c r="K12" s="20"/>
      <c r="L12" s="20"/>
      <c r="M12" s="20"/>
      <c r="N12" s="20"/>
      <c r="O12" s="20"/>
      <c r="P12" s="20"/>
      <c r="Q12" s="20"/>
      <c r="R12" s="35">
        <f t="shared" si="0"/>
        <v>0</v>
      </c>
      <c r="S12" s="20"/>
      <c r="T12" s="20"/>
      <c r="U12" s="20"/>
      <c r="V12" s="20"/>
      <c r="W12" s="20"/>
      <c r="X12" s="35"/>
      <c r="Y12" s="20"/>
      <c r="Z12" s="227" t="s">
        <v>263</v>
      </c>
      <c r="AA12" s="227" t="s">
        <v>304</v>
      </c>
      <c r="AB12" s="227" t="s">
        <v>264</v>
      </c>
      <c r="AC12" s="227" t="s">
        <v>265</v>
      </c>
      <c r="AD12" s="227" t="s">
        <v>266</v>
      </c>
      <c r="AE12" s="226" t="s">
        <v>305</v>
      </c>
      <c r="AF12" s="32"/>
    </row>
    <row r="13" spans="1:32" s="27" customFormat="1">
      <c r="A13" s="21" t="str">
        <f>συμβολαια!A13</f>
        <v>..??..</v>
      </c>
      <c r="B13" s="152" t="str">
        <f>συμβολαια!C13</f>
        <v>δωρεά</v>
      </c>
      <c r="C13" s="30">
        <f>συμβολαια!D13</f>
        <v>630000</v>
      </c>
      <c r="D13" s="30"/>
      <c r="E13" s="30"/>
      <c r="F13" s="151"/>
      <c r="G13" s="151"/>
      <c r="H13" s="151"/>
      <c r="I13" s="305"/>
      <c r="J13" s="20"/>
      <c r="K13" s="20"/>
      <c r="L13" s="20"/>
      <c r="M13" s="20"/>
      <c r="N13" s="20"/>
      <c r="O13" s="20"/>
      <c r="P13" s="20"/>
      <c r="Q13" s="20"/>
      <c r="R13" s="35">
        <f t="shared" si="0"/>
        <v>0</v>
      </c>
      <c r="S13" s="20"/>
      <c r="T13" s="20"/>
      <c r="U13" s="20"/>
      <c r="V13" s="20"/>
      <c r="W13" s="20"/>
      <c r="X13" s="35"/>
      <c r="Y13" s="20"/>
      <c r="Z13" s="227" t="s">
        <v>263</v>
      </c>
      <c r="AA13" s="227" t="s">
        <v>304</v>
      </c>
      <c r="AB13" s="227" t="s">
        <v>264</v>
      </c>
      <c r="AC13" s="227" t="s">
        <v>265</v>
      </c>
      <c r="AD13" s="227" t="s">
        <v>266</v>
      </c>
      <c r="AE13" s="226" t="s">
        <v>305</v>
      </c>
      <c r="AF13" s="32"/>
    </row>
    <row r="14" spans="1:32" s="27" customFormat="1">
      <c r="A14" s="21" t="str">
        <f>συμβολαια!A14</f>
        <v>..???..</v>
      </c>
      <c r="B14" s="152" t="str">
        <f>συμβολαια!C14</f>
        <v>διανομή</v>
      </c>
      <c r="C14" s="30">
        <f>συμβολαια!D14</f>
        <v>6000000</v>
      </c>
      <c r="D14" s="30"/>
      <c r="E14" s="30"/>
      <c r="F14" s="151"/>
      <c r="G14" s="151"/>
      <c r="H14" s="151"/>
      <c r="I14" s="305"/>
      <c r="J14" s="20"/>
      <c r="K14" s="20"/>
      <c r="L14" s="20"/>
      <c r="M14" s="20"/>
      <c r="N14" s="20"/>
      <c r="O14" s="20"/>
      <c r="P14" s="20"/>
      <c r="Q14" s="20"/>
      <c r="R14" s="35">
        <f t="shared" si="0"/>
        <v>0</v>
      </c>
      <c r="S14" s="20"/>
      <c r="T14" s="20"/>
      <c r="U14" s="20"/>
      <c r="V14" s="20"/>
      <c r="W14" s="20"/>
      <c r="X14" s="35"/>
      <c r="Y14" s="20"/>
      <c r="Z14" s="227" t="s">
        <v>263</v>
      </c>
      <c r="AA14" s="227" t="s">
        <v>304</v>
      </c>
      <c r="AB14" s="227" t="s">
        <v>264</v>
      </c>
      <c r="AC14" s="227" t="s">
        <v>265</v>
      </c>
      <c r="AD14" s="227" t="s">
        <v>266</v>
      </c>
      <c r="AE14" s="226" t="s">
        <v>305</v>
      </c>
      <c r="AF14" s="32"/>
    </row>
    <row r="15" spans="1:32" s="27" customFormat="1">
      <c r="A15" s="21">
        <f>συμβολαια!A15</f>
        <v>0</v>
      </c>
      <c r="B15" s="152" t="str">
        <f>συμβολαια!C15</f>
        <v>οριζόντιος σύσταση</v>
      </c>
      <c r="C15" s="30">
        <f>συμβολαια!D15</f>
        <v>0</v>
      </c>
      <c r="D15" s="30"/>
      <c r="E15" s="30"/>
      <c r="F15" s="151"/>
      <c r="G15" s="151"/>
      <c r="H15" s="151"/>
      <c r="I15" s="305"/>
      <c r="J15" s="20"/>
      <c r="K15" s="20"/>
      <c r="L15" s="20"/>
      <c r="M15" s="20"/>
      <c r="N15" s="20"/>
      <c r="O15" s="20"/>
      <c r="P15" s="20"/>
      <c r="Q15" s="20"/>
      <c r="R15" s="35">
        <f t="shared" si="0"/>
        <v>0</v>
      </c>
      <c r="S15" s="20"/>
      <c r="T15" s="20"/>
      <c r="U15" s="20"/>
      <c r="V15" s="20"/>
      <c r="W15" s="20"/>
      <c r="X15" s="35"/>
      <c r="Y15" s="20"/>
      <c r="Z15" s="227" t="s">
        <v>263</v>
      </c>
      <c r="AA15" s="227" t="s">
        <v>304</v>
      </c>
      <c r="AB15" s="227" t="s">
        <v>264</v>
      </c>
      <c r="AC15" s="227" t="s">
        <v>265</v>
      </c>
      <c r="AD15" s="227" t="s">
        <v>266</v>
      </c>
      <c r="AE15" s="226" t="s">
        <v>305</v>
      </c>
      <c r="AF15" s="32"/>
    </row>
    <row r="16" spans="1:32" s="27" customFormat="1">
      <c r="A16" s="21">
        <f>συμβολαια!A16</f>
        <v>0</v>
      </c>
      <c r="B16" s="152" t="str">
        <f>συμβολαια!C16</f>
        <v>κάθετος σύσταση</v>
      </c>
      <c r="C16" s="30">
        <f>συμβολαια!D16</f>
        <v>0</v>
      </c>
      <c r="D16" s="30"/>
      <c r="E16" s="30"/>
      <c r="F16" s="151"/>
      <c r="G16" s="151"/>
      <c r="H16" s="151"/>
      <c r="I16" s="305"/>
      <c r="J16" s="20"/>
      <c r="K16" s="20"/>
      <c r="L16" s="20"/>
      <c r="M16" s="20"/>
      <c r="N16" s="20"/>
      <c r="O16" s="20"/>
      <c r="P16" s="20"/>
      <c r="Q16" s="20"/>
      <c r="R16" s="35">
        <f t="shared" si="0"/>
        <v>0</v>
      </c>
      <c r="S16" s="20"/>
      <c r="T16" s="20"/>
      <c r="U16" s="20"/>
      <c r="V16" s="20"/>
      <c r="W16" s="20"/>
      <c r="X16" s="35"/>
      <c r="Y16" s="20"/>
      <c r="Z16" s="227" t="s">
        <v>263</v>
      </c>
      <c r="AA16" s="227" t="s">
        <v>304</v>
      </c>
      <c r="AB16" s="227" t="s">
        <v>264</v>
      </c>
      <c r="AC16" s="227" t="s">
        <v>265</v>
      </c>
      <c r="AD16" s="227" t="s">
        <v>266</v>
      </c>
      <c r="AE16" s="226" t="s">
        <v>305</v>
      </c>
      <c r="AF16" s="32"/>
    </row>
    <row r="17" spans="1:32" s="27" customFormat="1">
      <c r="A17" s="21" t="str">
        <f>συμβολαια!A17</f>
        <v>..??..</v>
      </c>
      <c r="B17" s="152" t="str">
        <f>συμβολαια!C17</f>
        <v>γονική</v>
      </c>
      <c r="C17" s="30">
        <f>συμβολαια!D17</f>
        <v>1300000</v>
      </c>
      <c r="D17" s="30"/>
      <c r="E17" s="30"/>
      <c r="F17" s="151"/>
      <c r="G17" s="151"/>
      <c r="H17" s="151"/>
      <c r="I17" s="305"/>
      <c r="J17" s="20"/>
      <c r="K17" s="20"/>
      <c r="L17" s="20"/>
      <c r="M17" s="20"/>
      <c r="N17" s="20"/>
      <c r="O17" s="20"/>
      <c r="P17" s="20"/>
      <c r="Q17" s="20"/>
      <c r="R17" s="35">
        <f t="shared" si="0"/>
        <v>0</v>
      </c>
      <c r="S17" s="20"/>
      <c r="T17" s="20"/>
      <c r="U17" s="20"/>
      <c r="V17" s="20"/>
      <c r="W17" s="20"/>
      <c r="X17" s="35"/>
      <c r="Y17" s="20"/>
      <c r="Z17" s="227" t="s">
        <v>263</v>
      </c>
      <c r="AA17" s="227" t="s">
        <v>304</v>
      </c>
      <c r="AB17" s="227" t="s">
        <v>264</v>
      </c>
      <c r="AC17" s="227" t="s">
        <v>265</v>
      </c>
      <c r="AD17" s="227" t="s">
        <v>266</v>
      </c>
      <c r="AE17" s="226" t="s">
        <v>305</v>
      </c>
      <c r="AF17" s="32"/>
    </row>
    <row r="18" spans="1:32" s="27" customFormat="1">
      <c r="A18" s="21" t="str">
        <f>συμβολαια!A18</f>
        <v>????</v>
      </c>
      <c r="B18" s="152" t="str">
        <f>συμβολαια!C18</f>
        <v xml:space="preserve">γονική καταστήματος &amp; ψιλής κυριότητας ( διαμερίσματος ) </v>
      </c>
      <c r="C18" s="30">
        <f>συμβολαια!D18</f>
        <v>3550000</v>
      </c>
      <c r="D18" s="30"/>
      <c r="E18" s="30"/>
      <c r="F18" s="151"/>
      <c r="G18" s="151"/>
      <c r="H18" s="151"/>
      <c r="I18" s="305"/>
      <c r="J18" s="20"/>
      <c r="K18" s="20"/>
      <c r="L18" s="20"/>
      <c r="M18" s="20"/>
      <c r="N18" s="20"/>
      <c r="O18" s="20"/>
      <c r="P18" s="20"/>
      <c r="Q18" s="20"/>
      <c r="R18" s="35">
        <f t="shared" si="0"/>
        <v>0</v>
      </c>
      <c r="S18" s="20"/>
      <c r="T18" s="20"/>
      <c r="U18" s="20"/>
      <c r="V18" s="20"/>
      <c r="W18" s="20"/>
      <c r="X18" s="35"/>
      <c r="Y18" s="20"/>
      <c r="Z18" s="227" t="s">
        <v>263</v>
      </c>
      <c r="AA18" s="227" t="s">
        <v>304</v>
      </c>
      <c r="AB18" s="227" t="s">
        <v>264</v>
      </c>
      <c r="AC18" s="227" t="s">
        <v>265</v>
      </c>
      <c r="AD18" s="227" t="s">
        <v>266</v>
      </c>
      <c r="AE18" s="226" t="s">
        <v>305</v>
      </c>
      <c r="AF18" s="32"/>
    </row>
    <row r="19" spans="1:32" s="27" customFormat="1">
      <c r="A19" s="21">
        <f>συμβολαια!A19</f>
        <v>0</v>
      </c>
      <c r="B19" s="152" t="str">
        <f>συμβολαια!C19</f>
        <v>οριζόντιος σύσταση</v>
      </c>
      <c r="C19" s="30">
        <f>συμβολαια!D19</f>
        <v>0</v>
      </c>
      <c r="D19" s="30"/>
      <c r="E19" s="30"/>
      <c r="F19" s="151"/>
      <c r="G19" s="151"/>
      <c r="H19" s="151"/>
      <c r="I19" s="305"/>
      <c r="J19" s="20"/>
      <c r="K19" s="20"/>
      <c r="L19" s="20"/>
      <c r="M19" s="20"/>
      <c r="N19" s="20"/>
      <c r="O19" s="20"/>
      <c r="P19" s="20"/>
      <c r="Q19" s="20"/>
      <c r="R19" s="35">
        <f t="shared" si="0"/>
        <v>0</v>
      </c>
      <c r="S19" s="20"/>
      <c r="T19" s="20"/>
      <c r="U19" s="20"/>
      <c r="V19" s="20"/>
      <c r="W19" s="20"/>
      <c r="X19" s="35"/>
      <c r="Y19" s="20"/>
      <c r="Z19" s="227" t="s">
        <v>263</v>
      </c>
      <c r="AA19" s="227" t="s">
        <v>304</v>
      </c>
      <c r="AB19" s="227" t="s">
        <v>264</v>
      </c>
      <c r="AC19" s="227" t="s">
        <v>265</v>
      </c>
      <c r="AD19" s="227" t="s">
        <v>266</v>
      </c>
      <c r="AE19" s="226" t="s">
        <v>305</v>
      </c>
      <c r="AF19" s="32"/>
    </row>
    <row r="20" spans="1:32" s="27" customFormat="1">
      <c r="A20" s="21" t="str">
        <f>συμβολαια!A20</f>
        <v>..??..</v>
      </c>
      <c r="B20" s="152" t="str">
        <f>συμβολαια!C20</f>
        <v xml:space="preserve">γονικής πρόταση </v>
      </c>
      <c r="C20" s="30">
        <f>συμβολαια!D20</f>
        <v>1300000</v>
      </c>
      <c r="D20" s="30"/>
      <c r="E20" s="30"/>
      <c r="F20" s="151"/>
      <c r="G20" s="151"/>
      <c r="H20" s="151"/>
      <c r="I20" s="305"/>
      <c r="J20" s="20"/>
      <c r="K20" s="20"/>
      <c r="L20" s="20"/>
      <c r="M20" s="20"/>
      <c r="N20" s="20"/>
      <c r="O20" s="20"/>
      <c r="P20" s="20"/>
      <c r="Q20" s="20"/>
      <c r="R20" s="35">
        <f t="shared" si="0"/>
        <v>0</v>
      </c>
      <c r="S20" s="20"/>
      <c r="T20" s="20"/>
      <c r="U20" s="20"/>
      <c r="V20" s="20"/>
      <c r="W20" s="20"/>
      <c r="X20" s="35"/>
      <c r="Y20" s="20"/>
      <c r="Z20" s="227" t="s">
        <v>263</v>
      </c>
      <c r="AA20" s="227" t="s">
        <v>304</v>
      </c>
      <c r="AB20" s="227" t="s">
        <v>264</v>
      </c>
      <c r="AC20" s="227" t="s">
        <v>265</v>
      </c>
      <c r="AD20" s="227" t="s">
        <v>266</v>
      </c>
      <c r="AE20" s="226" t="s">
        <v>305</v>
      </c>
      <c r="AF20" s="32"/>
    </row>
    <row r="21" spans="1:32" s="27" customFormat="1">
      <c r="A21" s="21" t="str">
        <f>συμβολαια!A21</f>
        <v>..??..</v>
      </c>
      <c r="B21" s="152" t="str">
        <f>συμβολαια!C21</f>
        <v>αγοραπωλησία τίμημα = Δ.Ο.Υ. =</v>
      </c>
      <c r="C21" s="30">
        <f>συμβολαια!D21</f>
        <v>1000000</v>
      </c>
      <c r="D21" s="30"/>
      <c r="E21" s="30"/>
      <c r="F21" s="151"/>
      <c r="G21" s="151"/>
      <c r="H21" s="151"/>
      <c r="I21" s="305"/>
      <c r="J21" s="20"/>
      <c r="K21" s="20"/>
      <c r="L21" s="20"/>
      <c r="M21" s="20"/>
      <c r="N21" s="20"/>
      <c r="O21" s="20"/>
      <c r="P21" s="20"/>
      <c r="Q21" s="20"/>
      <c r="R21" s="35">
        <f t="shared" si="0"/>
        <v>0</v>
      </c>
      <c r="S21" s="20"/>
      <c r="T21" s="20"/>
      <c r="U21" s="20"/>
      <c r="V21" s="20"/>
      <c r="W21" s="20"/>
      <c r="X21" s="35"/>
      <c r="Y21" s="20"/>
      <c r="Z21" s="227" t="s">
        <v>263</v>
      </c>
      <c r="AA21" s="227" t="s">
        <v>304</v>
      </c>
      <c r="AB21" s="227" t="s">
        <v>264</v>
      </c>
      <c r="AC21" s="227" t="s">
        <v>265</v>
      </c>
      <c r="AD21" s="227" t="s">
        <v>266</v>
      </c>
      <c r="AE21" s="226" t="s">
        <v>305</v>
      </c>
      <c r="AF21" s="32"/>
    </row>
    <row r="22" spans="1:32" s="27" customFormat="1">
      <c r="A22" s="21" t="str">
        <f>συμβολαια!A22</f>
        <v>..??..</v>
      </c>
      <c r="B22" s="152" t="str">
        <f>συμβολαια!C22</f>
        <v>γονική { με παρακράτηση επικαρπίας</v>
      </c>
      <c r="C22" s="30">
        <f>συμβολαια!D22</f>
        <v>5600000</v>
      </c>
      <c r="D22" s="30"/>
      <c r="E22" s="30"/>
      <c r="F22" s="151"/>
      <c r="G22" s="151"/>
      <c r="H22" s="151"/>
      <c r="I22" s="305"/>
      <c r="J22" s="20"/>
      <c r="K22" s="20"/>
      <c r="L22" s="20"/>
      <c r="M22" s="20"/>
      <c r="N22" s="20"/>
      <c r="O22" s="20"/>
      <c r="P22" s="20"/>
      <c r="Q22" s="20"/>
      <c r="R22" s="35">
        <f t="shared" si="0"/>
        <v>0</v>
      </c>
      <c r="S22" s="20"/>
      <c r="T22" s="20"/>
      <c r="U22" s="20"/>
      <c r="V22" s="20"/>
      <c r="W22" s="20"/>
      <c r="X22" s="35"/>
      <c r="Y22" s="20"/>
      <c r="Z22" s="227" t="s">
        <v>263</v>
      </c>
      <c r="AA22" s="227" t="s">
        <v>304</v>
      </c>
      <c r="AB22" s="227" t="s">
        <v>264</v>
      </c>
      <c r="AC22" s="227" t="s">
        <v>265</v>
      </c>
      <c r="AD22" s="227" t="s">
        <v>266</v>
      </c>
      <c r="AE22" s="226" t="s">
        <v>305</v>
      </c>
      <c r="AF22" s="32"/>
    </row>
    <row r="23" spans="1:32" s="27" customFormat="1">
      <c r="A23" s="21" t="str">
        <f>συμβολαια!A23</f>
        <v>..??..</v>
      </c>
      <c r="B23" s="152" t="str">
        <f>συμβολαια!C23</f>
        <v>κληρονομιάς αποδοχή</v>
      </c>
      <c r="C23" s="30">
        <f>συμβολαια!D23</f>
        <v>0</v>
      </c>
      <c r="D23" s="30"/>
      <c r="E23" s="30"/>
      <c r="F23" s="20"/>
      <c r="G23" s="20"/>
      <c r="H23" s="20"/>
      <c r="I23" s="305"/>
      <c r="J23" s="20"/>
      <c r="K23" s="20"/>
      <c r="L23" s="20"/>
      <c r="M23" s="20"/>
      <c r="N23" s="20"/>
      <c r="O23" s="20"/>
      <c r="P23" s="20"/>
      <c r="Q23" s="20"/>
      <c r="R23" s="35">
        <f t="shared" si="0"/>
        <v>0</v>
      </c>
      <c r="S23" s="20"/>
      <c r="T23" s="20"/>
      <c r="U23" s="20"/>
      <c r="V23" s="20"/>
      <c r="W23" s="20"/>
      <c r="X23" s="35"/>
      <c r="Y23" s="20"/>
      <c r="Z23" s="227" t="s">
        <v>263</v>
      </c>
      <c r="AA23" s="227" t="s">
        <v>304</v>
      </c>
      <c r="AB23" s="227" t="s">
        <v>264</v>
      </c>
      <c r="AC23" s="227" t="s">
        <v>265</v>
      </c>
      <c r="AD23" s="227" t="s">
        <v>266</v>
      </c>
      <c r="AE23" s="226" t="s">
        <v>305</v>
      </c>
      <c r="AF23" s="32"/>
    </row>
    <row r="24" spans="1:32" s="27" customFormat="1">
      <c r="A24" s="21" t="str">
        <f>συμβολαια!A24</f>
        <v>..??..</v>
      </c>
      <c r="B24" s="152" t="str">
        <f>συμβολαια!C24</f>
        <v>αγοραπωλησία τίμημα = Δ.Ο.Υ. =</v>
      </c>
      <c r="C24" s="30">
        <f>συμβολαια!D24</f>
        <v>400000</v>
      </c>
      <c r="D24" s="30"/>
      <c r="E24" s="30"/>
      <c r="F24" s="20"/>
      <c r="G24" s="20"/>
      <c r="H24" s="20"/>
      <c r="I24" s="305"/>
      <c r="J24" s="20"/>
      <c r="K24" s="20"/>
      <c r="L24" s="20"/>
      <c r="M24" s="20"/>
      <c r="N24" s="20"/>
      <c r="O24" s="20"/>
      <c r="P24" s="20"/>
      <c r="Q24" s="20"/>
      <c r="R24" s="35">
        <f t="shared" si="0"/>
        <v>0</v>
      </c>
      <c r="S24" s="20"/>
      <c r="T24" s="20"/>
      <c r="U24" s="20"/>
      <c r="V24" s="20"/>
      <c r="W24" s="20"/>
      <c r="X24" s="35"/>
      <c r="Y24" s="20"/>
      <c r="Z24" s="227" t="s">
        <v>263</v>
      </c>
      <c r="AA24" s="227" t="s">
        <v>304</v>
      </c>
      <c r="AB24" s="227" t="s">
        <v>264</v>
      </c>
      <c r="AC24" s="227" t="s">
        <v>265</v>
      </c>
      <c r="AD24" s="227" t="s">
        <v>266</v>
      </c>
      <c r="AE24" s="226" t="s">
        <v>305</v>
      </c>
      <c r="AF24" s="32"/>
    </row>
    <row r="25" spans="1:32" s="27" customFormat="1">
      <c r="A25" s="21" t="str">
        <f>συμβολαια!A25</f>
        <v>..??..</v>
      </c>
      <c r="B25" s="152" t="str">
        <f>συμβολαια!C25</f>
        <v>αγοραπωλησία τίμημα 500.000 Δ.Ο.Υ. =</v>
      </c>
      <c r="C25" s="30">
        <f>συμβολαια!D25</f>
        <v>525000</v>
      </c>
      <c r="D25" s="30"/>
      <c r="E25" s="30"/>
      <c r="F25" s="20"/>
      <c r="G25" s="20"/>
      <c r="H25" s="20"/>
      <c r="I25" s="305"/>
      <c r="J25" s="20"/>
      <c r="K25" s="20"/>
      <c r="L25" s="20"/>
      <c r="M25" s="20"/>
      <c r="N25" s="20"/>
      <c r="O25" s="20"/>
      <c r="P25" s="20"/>
      <c r="Q25" s="20"/>
      <c r="R25" s="35">
        <f t="shared" si="0"/>
        <v>0</v>
      </c>
      <c r="S25" s="20"/>
      <c r="T25" s="20"/>
      <c r="U25" s="20"/>
      <c r="V25" s="20"/>
      <c r="W25" s="20"/>
      <c r="X25" s="35"/>
      <c r="Y25" s="20"/>
      <c r="Z25" s="227" t="s">
        <v>263</v>
      </c>
      <c r="AA25" s="227" t="s">
        <v>304</v>
      </c>
      <c r="AB25" s="227" t="s">
        <v>264</v>
      </c>
      <c r="AC25" s="227" t="s">
        <v>265</v>
      </c>
      <c r="AD25" s="227" t="s">
        <v>266</v>
      </c>
      <c r="AE25" s="226" t="s">
        <v>305</v>
      </c>
      <c r="AF25" s="32"/>
    </row>
    <row r="26" spans="1:32" s="7" customFormat="1">
      <c r="A26" s="372" t="str">
        <f>συμβολαια!A26</f>
        <v>????</v>
      </c>
      <c r="B26" s="373" t="str">
        <f>συμβολαια!C26</f>
        <v>εξόφληση {{{ δανείου 1.200.000δρχ /// ΑΓΑΠΕ = 15.000</v>
      </c>
      <c r="C26" s="375">
        <f>συμβολαια!D26</f>
        <v>1200000</v>
      </c>
      <c r="D26" s="403"/>
      <c r="E26" s="403"/>
      <c r="F26" s="366"/>
      <c r="G26" s="365"/>
      <c r="H26" s="366"/>
      <c r="I26" s="305"/>
      <c r="J26" s="366">
        <v>100</v>
      </c>
      <c r="K26" s="366"/>
      <c r="L26" s="366">
        <v>190</v>
      </c>
      <c r="M26" s="366"/>
      <c r="N26" s="366">
        <v>276</v>
      </c>
      <c r="O26" s="366"/>
      <c r="P26" s="366"/>
      <c r="Q26" s="366"/>
      <c r="R26" s="352">
        <f t="shared" si="0"/>
        <v>366</v>
      </c>
      <c r="S26" s="366"/>
      <c r="T26" s="366"/>
      <c r="U26" s="366"/>
      <c r="V26" s="366"/>
      <c r="W26" s="366"/>
      <c r="X26" s="352"/>
      <c r="Y26" s="366"/>
      <c r="Z26" s="363" t="s">
        <v>263</v>
      </c>
      <c r="AA26" s="363" t="s">
        <v>304</v>
      </c>
      <c r="AB26" s="363" t="s">
        <v>264</v>
      </c>
      <c r="AC26" s="363" t="s">
        <v>265</v>
      </c>
      <c r="AD26" s="363" t="s">
        <v>266</v>
      </c>
      <c r="AE26" s="355" t="s">
        <v>305</v>
      </c>
      <c r="AF26" s="376"/>
    </row>
    <row r="27" spans="1:32" s="7" customFormat="1">
      <c r="A27" s="372">
        <f>συμβολαια!A27</f>
        <v>0</v>
      </c>
      <c r="B27" s="373" t="str">
        <f>συμβολαια!C27</f>
        <v>υποθήκη εξάλειψη</v>
      </c>
      <c r="C27" s="375">
        <f>συμβολαια!D27</f>
        <v>15000</v>
      </c>
      <c r="D27" s="403"/>
      <c r="E27" s="403"/>
      <c r="F27" s="366"/>
      <c r="G27" s="365"/>
      <c r="H27" s="366"/>
      <c r="I27" s="305"/>
      <c r="J27" s="366"/>
      <c r="K27" s="366"/>
      <c r="L27" s="366"/>
      <c r="M27" s="366"/>
      <c r="N27" s="366"/>
      <c r="O27" s="366"/>
      <c r="P27" s="366"/>
      <c r="Q27" s="366"/>
      <c r="R27" s="352">
        <f t="shared" si="0"/>
        <v>0</v>
      </c>
      <c r="S27" s="366"/>
      <c r="T27" s="366"/>
      <c r="U27" s="366"/>
      <c r="V27" s="366"/>
      <c r="W27" s="366"/>
      <c r="X27" s="352"/>
      <c r="Y27" s="366"/>
      <c r="Z27" s="363" t="s">
        <v>263</v>
      </c>
      <c r="AA27" s="363" t="s">
        <v>304</v>
      </c>
      <c r="AB27" s="363" t="s">
        <v>264</v>
      </c>
      <c r="AC27" s="363" t="s">
        <v>265</v>
      </c>
      <c r="AD27" s="363" t="s">
        <v>266</v>
      </c>
      <c r="AE27" s="355" t="s">
        <v>305</v>
      </c>
      <c r="AF27" s="376"/>
    </row>
    <row r="28" spans="1:32" s="27" customFormat="1">
      <c r="A28" s="21" t="str">
        <f>συμβολαια!A28</f>
        <v>..??..</v>
      </c>
      <c r="B28" s="152" t="str">
        <f>συμβολαια!C28</f>
        <v>πληρεξούσιο</v>
      </c>
      <c r="C28" s="30">
        <f>συμβολαια!D28</f>
        <v>0</v>
      </c>
      <c r="D28" s="30"/>
      <c r="E28" s="30"/>
      <c r="F28" s="20"/>
      <c r="G28" s="20"/>
      <c r="H28" s="20"/>
      <c r="I28" s="305"/>
      <c r="J28" s="20"/>
      <c r="K28" s="20"/>
      <c r="L28" s="20"/>
      <c r="M28" s="20"/>
      <c r="N28" s="20"/>
      <c r="O28" s="20"/>
      <c r="P28" s="20"/>
      <c r="Q28" s="20"/>
      <c r="R28" s="35">
        <f t="shared" si="0"/>
        <v>0</v>
      </c>
      <c r="S28" s="20"/>
      <c r="T28" s="20"/>
      <c r="U28" s="20"/>
      <c r="V28" s="20"/>
      <c r="W28" s="20"/>
      <c r="X28" s="35"/>
      <c r="Y28" s="20"/>
      <c r="Z28" s="227" t="s">
        <v>263</v>
      </c>
      <c r="AA28" s="227" t="s">
        <v>304</v>
      </c>
      <c r="AB28" s="227" t="s">
        <v>264</v>
      </c>
      <c r="AC28" s="227" t="s">
        <v>265</v>
      </c>
      <c r="AD28" s="227" t="s">
        <v>266</v>
      </c>
      <c r="AE28" s="226" t="s">
        <v>305</v>
      </c>
      <c r="AF28" s="32"/>
    </row>
    <row r="29" spans="1:32" s="27" customFormat="1">
      <c r="A29" s="21" t="str">
        <f>συμβολαια!A29</f>
        <v>..??..</v>
      </c>
      <c r="B29" s="152" t="str">
        <f>συμβολαια!C29</f>
        <v>κληρονομιάς αποδοχή</v>
      </c>
      <c r="C29" s="30">
        <f>συμβολαια!D29</f>
        <v>0</v>
      </c>
      <c r="D29" s="30"/>
      <c r="E29" s="30"/>
      <c r="F29" s="20"/>
      <c r="G29" s="20"/>
      <c r="H29" s="20"/>
      <c r="I29" s="305"/>
      <c r="J29" s="20"/>
      <c r="K29" s="20"/>
      <c r="L29" s="20"/>
      <c r="M29" s="20"/>
      <c r="N29" s="20"/>
      <c r="O29" s="20"/>
      <c r="P29" s="20"/>
      <c r="Q29" s="20"/>
      <c r="R29" s="35">
        <f t="shared" si="0"/>
        <v>0</v>
      </c>
      <c r="S29" s="20"/>
      <c r="T29" s="20"/>
      <c r="U29" s="20"/>
      <c r="V29" s="20"/>
      <c r="W29" s="20"/>
      <c r="X29" s="35"/>
      <c r="Y29" s="20"/>
      <c r="Z29" s="227" t="s">
        <v>263</v>
      </c>
      <c r="AA29" s="227" t="s">
        <v>304</v>
      </c>
      <c r="AB29" s="227" t="s">
        <v>264</v>
      </c>
      <c r="AC29" s="227" t="s">
        <v>265</v>
      </c>
      <c r="AD29" s="227" t="s">
        <v>266</v>
      </c>
      <c r="AE29" s="226" t="s">
        <v>305</v>
      </c>
      <c r="AF29" s="32"/>
    </row>
    <row r="30" spans="1:32" s="27" customFormat="1">
      <c r="A30" s="21" t="str">
        <f>συμβολαια!A30</f>
        <v>..??..</v>
      </c>
      <c r="B30" s="152" t="str">
        <f>συμβολαια!C30</f>
        <v>γονική</v>
      </c>
      <c r="C30" s="30">
        <f>συμβολαια!D30</f>
        <v>1187500</v>
      </c>
      <c r="D30" s="30"/>
      <c r="E30" s="30"/>
      <c r="F30" s="20"/>
      <c r="G30" s="20"/>
      <c r="H30" s="20"/>
      <c r="I30" s="305"/>
      <c r="J30" s="20"/>
      <c r="K30" s="20"/>
      <c r="L30" s="20"/>
      <c r="M30" s="20"/>
      <c r="N30" s="20"/>
      <c r="O30" s="20"/>
      <c r="P30" s="20"/>
      <c r="Q30" s="20"/>
      <c r="R30" s="35">
        <f t="shared" si="0"/>
        <v>0</v>
      </c>
      <c r="S30" s="20"/>
      <c r="T30" s="20"/>
      <c r="U30" s="20"/>
      <c r="V30" s="20"/>
      <c r="W30" s="20"/>
      <c r="X30" s="35"/>
      <c r="Y30" s="20"/>
      <c r="Z30" s="227" t="s">
        <v>263</v>
      </c>
      <c r="AA30" s="227" t="s">
        <v>304</v>
      </c>
      <c r="AB30" s="227" t="s">
        <v>264</v>
      </c>
      <c r="AC30" s="227" t="s">
        <v>265</v>
      </c>
      <c r="AD30" s="227" t="s">
        <v>266</v>
      </c>
      <c r="AE30" s="226" t="s">
        <v>305</v>
      </c>
      <c r="AF30" s="32"/>
    </row>
    <row r="31" spans="1:32" s="27" customFormat="1">
      <c r="A31" s="21" t="str">
        <f>συμβολαια!A31</f>
        <v>..??..</v>
      </c>
      <c r="B31" s="152" t="str">
        <f>συμβολαια!C31</f>
        <v xml:space="preserve">διανομή </v>
      </c>
      <c r="C31" s="30">
        <f>συμβολαια!D31</f>
        <v>3888000</v>
      </c>
      <c r="D31" s="30"/>
      <c r="E31" s="30"/>
      <c r="F31" s="20"/>
      <c r="G31" s="20"/>
      <c r="H31" s="20"/>
      <c r="I31" s="305"/>
      <c r="J31" s="20"/>
      <c r="K31" s="20"/>
      <c r="L31" s="20"/>
      <c r="M31" s="20"/>
      <c r="N31" s="20"/>
      <c r="O31" s="20"/>
      <c r="P31" s="20"/>
      <c r="Q31" s="20"/>
      <c r="R31" s="35">
        <f t="shared" si="0"/>
        <v>0</v>
      </c>
      <c r="S31" s="20"/>
      <c r="T31" s="20"/>
      <c r="U31" s="20"/>
      <c r="V31" s="20"/>
      <c r="W31" s="20"/>
      <c r="X31" s="35"/>
      <c r="Y31" s="20"/>
      <c r="Z31" s="227" t="s">
        <v>263</v>
      </c>
      <c r="AA31" s="227" t="s">
        <v>304</v>
      </c>
      <c r="AB31" s="227" t="s">
        <v>264</v>
      </c>
      <c r="AC31" s="227" t="s">
        <v>265</v>
      </c>
      <c r="AD31" s="227" t="s">
        <v>266</v>
      </c>
      <c r="AE31" s="226" t="s">
        <v>305</v>
      </c>
      <c r="AF31" s="32"/>
    </row>
    <row r="32" spans="1:32" s="27" customFormat="1">
      <c r="A32" s="21" t="str">
        <f>συμβολαια!A32</f>
        <v>..??..</v>
      </c>
      <c r="B32" s="152" t="str">
        <f>συμβολαια!C32</f>
        <v>γονική</v>
      </c>
      <c r="C32" s="30">
        <f>συμβολαια!D32</f>
        <v>5150000</v>
      </c>
      <c r="D32" s="30"/>
      <c r="E32" s="30"/>
      <c r="F32" s="20"/>
      <c r="G32" s="20"/>
      <c r="H32" s="20"/>
      <c r="I32" s="305"/>
      <c r="J32" s="20"/>
      <c r="K32" s="20"/>
      <c r="L32" s="20"/>
      <c r="M32" s="20"/>
      <c r="N32" s="20"/>
      <c r="O32" s="20"/>
      <c r="P32" s="20"/>
      <c r="Q32" s="20"/>
      <c r="R32" s="35">
        <f t="shared" si="0"/>
        <v>0</v>
      </c>
      <c r="S32" s="20"/>
      <c r="T32" s="20"/>
      <c r="U32" s="20"/>
      <c r="V32" s="20"/>
      <c r="W32" s="20"/>
      <c r="X32" s="35"/>
      <c r="Y32" s="20"/>
      <c r="Z32" s="227" t="s">
        <v>263</v>
      </c>
      <c r="AA32" s="227" t="s">
        <v>304</v>
      </c>
      <c r="AB32" s="227" t="s">
        <v>264</v>
      </c>
      <c r="AC32" s="227" t="s">
        <v>265</v>
      </c>
      <c r="AD32" s="227" t="s">
        <v>266</v>
      </c>
      <c r="AE32" s="226" t="s">
        <v>305</v>
      </c>
      <c r="AF32" s="32"/>
    </row>
    <row r="33" spans="1:32" s="27" customFormat="1">
      <c r="A33" s="21" t="str">
        <f>συμβολαια!A33</f>
        <v>..??..</v>
      </c>
      <c r="B33" s="152" t="str">
        <f>συμβολαια!C33</f>
        <v>πληρεξούσιο</v>
      </c>
      <c r="C33" s="30">
        <f>συμβολαια!D33</f>
        <v>0</v>
      </c>
      <c r="D33" s="30"/>
      <c r="E33" s="30"/>
      <c r="F33" s="20"/>
      <c r="G33" s="20"/>
      <c r="H33" s="20"/>
      <c r="I33" s="305"/>
      <c r="J33" s="20"/>
      <c r="K33" s="20"/>
      <c r="L33" s="20"/>
      <c r="M33" s="20"/>
      <c r="N33" s="20"/>
      <c r="O33" s="20"/>
      <c r="P33" s="20"/>
      <c r="Q33" s="20"/>
      <c r="R33" s="35">
        <f t="shared" si="0"/>
        <v>0</v>
      </c>
      <c r="S33" s="20"/>
      <c r="T33" s="20"/>
      <c r="U33" s="20"/>
      <c r="V33" s="20"/>
      <c r="W33" s="20"/>
      <c r="X33" s="35"/>
      <c r="Y33" s="20"/>
      <c r="Z33" s="227" t="s">
        <v>263</v>
      </c>
      <c r="AA33" s="227" t="s">
        <v>304</v>
      </c>
      <c r="AB33" s="227" t="s">
        <v>264</v>
      </c>
      <c r="AC33" s="227" t="s">
        <v>265</v>
      </c>
      <c r="AD33" s="227" t="s">
        <v>266</v>
      </c>
      <c r="AE33" s="226" t="s">
        <v>305</v>
      </c>
      <c r="AF33" s="32"/>
    </row>
    <row r="34" spans="1:32" s="27" customFormat="1">
      <c r="A34" s="21" t="str">
        <f>συμβολαια!A34</f>
        <v>..??..</v>
      </c>
      <c r="B34" s="152" t="str">
        <f>συμβολαια!C34</f>
        <v>βεβαίωση ένορκος</v>
      </c>
      <c r="C34" s="30">
        <f>συμβολαια!D34</f>
        <v>0</v>
      </c>
      <c r="D34" s="30"/>
      <c r="E34" s="30"/>
      <c r="F34" s="20"/>
      <c r="G34" s="20"/>
      <c r="H34" s="20"/>
      <c r="I34" s="305"/>
      <c r="J34" s="20"/>
      <c r="K34" s="20"/>
      <c r="L34" s="20"/>
      <c r="M34" s="20"/>
      <c r="N34" s="20"/>
      <c r="O34" s="20"/>
      <c r="P34" s="20"/>
      <c r="Q34" s="20"/>
      <c r="R34" s="35">
        <f t="shared" si="0"/>
        <v>0</v>
      </c>
      <c r="S34" s="20"/>
      <c r="T34" s="20"/>
      <c r="U34" s="20"/>
      <c r="V34" s="20"/>
      <c r="W34" s="20"/>
      <c r="X34" s="35"/>
      <c r="Y34" s="20"/>
      <c r="Z34" s="227" t="s">
        <v>263</v>
      </c>
      <c r="AA34" s="227" t="s">
        <v>304</v>
      </c>
      <c r="AB34" s="227" t="s">
        <v>264</v>
      </c>
      <c r="AC34" s="227" t="s">
        <v>265</v>
      </c>
      <c r="AD34" s="227" t="s">
        <v>266</v>
      </c>
      <c r="AE34" s="226" t="s">
        <v>305</v>
      </c>
      <c r="AF34" s="32"/>
    </row>
    <row r="35" spans="1:32" s="27" customFormat="1">
      <c r="A35" s="21" t="str">
        <f>συμβολαια!A35</f>
        <v>..??..</v>
      </c>
      <c r="B35" s="152" t="str">
        <f>συμβολαια!C35</f>
        <v>πληρεξούσιο</v>
      </c>
      <c r="C35" s="30">
        <f>συμβολαια!D35</f>
        <v>0</v>
      </c>
      <c r="D35" s="30"/>
      <c r="E35" s="30"/>
      <c r="F35" s="20"/>
      <c r="G35" s="20"/>
      <c r="H35" s="20"/>
      <c r="I35" s="305"/>
      <c r="J35" s="20"/>
      <c r="K35" s="20"/>
      <c r="L35" s="20"/>
      <c r="M35" s="20"/>
      <c r="N35" s="20"/>
      <c r="O35" s="20"/>
      <c r="P35" s="20"/>
      <c r="Q35" s="20"/>
      <c r="R35" s="35">
        <f t="shared" si="0"/>
        <v>0</v>
      </c>
      <c r="S35" s="20"/>
      <c r="T35" s="20"/>
      <c r="U35" s="20"/>
      <c r="V35" s="20"/>
      <c r="W35" s="20"/>
      <c r="X35" s="35"/>
      <c r="Y35" s="20"/>
      <c r="Z35" s="227" t="s">
        <v>263</v>
      </c>
      <c r="AA35" s="227" t="s">
        <v>304</v>
      </c>
      <c r="AB35" s="227" t="s">
        <v>264</v>
      </c>
      <c r="AC35" s="227" t="s">
        <v>265</v>
      </c>
      <c r="AD35" s="227" t="s">
        <v>266</v>
      </c>
      <c r="AE35" s="226" t="s">
        <v>305</v>
      </c>
      <c r="AF35" s="32"/>
    </row>
    <row r="36" spans="1:32" s="27" customFormat="1">
      <c r="A36" s="21" t="str">
        <f>συμβολαια!A36</f>
        <v>..??..</v>
      </c>
      <c r="B36" s="152" t="str">
        <f>συμβολαια!C36</f>
        <v>πληρεξούσιο</v>
      </c>
      <c r="C36" s="30">
        <f>συμβολαια!D36</f>
        <v>0</v>
      </c>
      <c r="D36" s="30"/>
      <c r="E36" s="30"/>
      <c r="F36" s="20"/>
      <c r="G36" s="20"/>
      <c r="H36" s="20"/>
      <c r="I36" s="305"/>
      <c r="J36" s="20"/>
      <c r="K36" s="20"/>
      <c r="L36" s="20"/>
      <c r="M36" s="20"/>
      <c r="N36" s="20"/>
      <c r="O36" s="20"/>
      <c r="P36" s="20"/>
      <c r="Q36" s="20"/>
      <c r="R36" s="35">
        <f t="shared" si="0"/>
        <v>0</v>
      </c>
      <c r="S36" s="20"/>
      <c r="T36" s="20"/>
      <c r="U36" s="20"/>
      <c r="V36" s="20"/>
      <c r="W36" s="20"/>
      <c r="X36" s="35"/>
      <c r="Y36" s="20"/>
      <c r="Z36" s="227" t="s">
        <v>263</v>
      </c>
      <c r="AA36" s="227" t="s">
        <v>304</v>
      </c>
      <c r="AB36" s="227" t="s">
        <v>264</v>
      </c>
      <c r="AC36" s="227" t="s">
        <v>265</v>
      </c>
      <c r="AD36" s="227" t="s">
        <v>266</v>
      </c>
      <c r="AE36" s="226" t="s">
        <v>305</v>
      </c>
      <c r="AF36" s="32"/>
    </row>
    <row r="37" spans="1:32" s="27" customFormat="1">
      <c r="A37" s="21" t="str">
        <f>συμβολαια!A37</f>
        <v>..??..</v>
      </c>
      <c r="B37" s="152" t="str">
        <f>συμβολαια!C37</f>
        <v>πληρεξούσιο</v>
      </c>
      <c r="C37" s="30">
        <f>συμβολαια!D37</f>
        <v>0</v>
      </c>
      <c r="D37" s="30"/>
      <c r="E37" s="30"/>
      <c r="F37" s="20"/>
      <c r="G37" s="20"/>
      <c r="H37" s="20"/>
      <c r="I37" s="305"/>
      <c r="J37" s="20"/>
      <c r="K37" s="20"/>
      <c r="L37" s="20"/>
      <c r="M37" s="20"/>
      <c r="N37" s="20"/>
      <c r="O37" s="20"/>
      <c r="P37" s="20"/>
      <c r="Q37" s="20"/>
      <c r="R37" s="35">
        <f t="shared" si="0"/>
        <v>0</v>
      </c>
      <c r="S37" s="20"/>
      <c r="T37" s="20"/>
      <c r="U37" s="20"/>
      <c r="V37" s="20"/>
      <c r="W37" s="20"/>
      <c r="X37" s="35"/>
      <c r="Y37" s="20"/>
      <c r="Z37" s="227" t="s">
        <v>263</v>
      </c>
      <c r="AA37" s="227" t="s">
        <v>304</v>
      </c>
      <c r="AB37" s="227" t="s">
        <v>264</v>
      </c>
      <c r="AC37" s="227" t="s">
        <v>265</v>
      </c>
      <c r="AD37" s="227" t="s">
        <v>266</v>
      </c>
      <c r="AE37" s="226" t="s">
        <v>305</v>
      </c>
      <c r="AF37" s="32"/>
    </row>
    <row r="38" spans="1:32" s="27" customFormat="1">
      <c r="A38" s="21" t="str">
        <f>συμβολαια!A38</f>
        <v>..??..</v>
      </c>
      <c r="B38" s="152" t="str">
        <f>συμβολαια!C38</f>
        <v>δωρεά</v>
      </c>
      <c r="C38" s="30">
        <f>συμβολαια!D38</f>
        <v>950000</v>
      </c>
      <c r="D38" s="30"/>
      <c r="E38" s="30"/>
      <c r="F38" s="20"/>
      <c r="G38" s="20"/>
      <c r="H38" s="20"/>
      <c r="I38" s="305"/>
      <c r="J38" s="20"/>
      <c r="K38" s="20"/>
      <c r="L38" s="20"/>
      <c r="M38" s="20"/>
      <c r="N38" s="20"/>
      <c r="O38" s="20"/>
      <c r="P38" s="20"/>
      <c r="Q38" s="20"/>
      <c r="R38" s="35">
        <f t="shared" si="0"/>
        <v>0</v>
      </c>
      <c r="S38" s="20"/>
      <c r="T38" s="20"/>
      <c r="U38" s="20"/>
      <c r="V38" s="20"/>
      <c r="W38" s="20"/>
      <c r="X38" s="35"/>
      <c r="Y38" s="20"/>
      <c r="Z38" s="227" t="s">
        <v>263</v>
      </c>
      <c r="AA38" s="227" t="s">
        <v>304</v>
      </c>
      <c r="AB38" s="227" t="s">
        <v>264</v>
      </c>
      <c r="AC38" s="227" t="s">
        <v>265</v>
      </c>
      <c r="AD38" s="227" t="s">
        <v>266</v>
      </c>
      <c r="AE38" s="226" t="s">
        <v>305</v>
      </c>
      <c r="AF38" s="32"/>
    </row>
    <row r="39" spans="1:32" s="27" customFormat="1">
      <c r="A39" s="21" t="str">
        <f>συμβολαια!A39</f>
        <v>..??..</v>
      </c>
      <c r="B39" s="152" t="str">
        <f>συμβολαια!C39</f>
        <v>πληρεξούσιο {{{ βεβαίωση ένορκος</v>
      </c>
      <c r="C39" s="30">
        <f>συμβολαια!D39</f>
        <v>0</v>
      </c>
      <c r="D39" s="30"/>
      <c r="E39" s="30"/>
      <c r="F39" s="20"/>
      <c r="G39" s="20"/>
      <c r="H39" s="20"/>
      <c r="I39" s="306"/>
      <c r="J39" s="20"/>
      <c r="K39" s="20"/>
      <c r="L39" s="20"/>
      <c r="M39" s="20"/>
      <c r="N39" s="20"/>
      <c r="O39" s="20"/>
      <c r="P39" s="20"/>
      <c r="Q39" s="20"/>
      <c r="R39" s="35">
        <f t="shared" si="0"/>
        <v>0</v>
      </c>
      <c r="S39" s="20"/>
      <c r="T39" s="20"/>
      <c r="U39" s="20"/>
      <c r="V39" s="20"/>
      <c r="W39" s="20"/>
      <c r="X39" s="35"/>
      <c r="Y39" s="20"/>
      <c r="Z39" s="227" t="s">
        <v>263</v>
      </c>
      <c r="AA39" s="227" t="s">
        <v>304</v>
      </c>
      <c r="AB39" s="227" t="s">
        <v>264</v>
      </c>
      <c r="AC39" s="227" t="s">
        <v>265</v>
      </c>
      <c r="AD39" s="227" t="s">
        <v>266</v>
      </c>
      <c r="AE39" s="226" t="s">
        <v>305</v>
      </c>
      <c r="AF39" s="32"/>
    </row>
    <row r="40" spans="1:32" s="27" customFormat="1">
      <c r="A40" s="21" t="str">
        <f>συμβολαια!A40</f>
        <v>..??..</v>
      </c>
      <c r="B40" s="152" t="str">
        <f>συμβολαια!C40</f>
        <v>βεβαίωση ένορκος</v>
      </c>
      <c r="C40" s="30">
        <f>συμβολαια!D40</f>
        <v>0</v>
      </c>
      <c r="D40" s="30"/>
      <c r="E40" s="30"/>
      <c r="F40" s="20"/>
      <c r="G40" s="20"/>
      <c r="H40" s="20"/>
      <c r="I40" s="306"/>
      <c r="J40" s="20"/>
      <c r="K40" s="20"/>
      <c r="L40" s="20"/>
      <c r="M40" s="20"/>
      <c r="N40" s="20"/>
      <c r="O40" s="20"/>
      <c r="P40" s="20"/>
      <c r="Q40" s="20"/>
      <c r="R40" s="35">
        <f t="shared" si="0"/>
        <v>0</v>
      </c>
      <c r="S40" s="20"/>
      <c r="T40" s="20"/>
      <c r="U40" s="20"/>
      <c r="V40" s="20"/>
      <c r="W40" s="20"/>
      <c r="X40" s="35"/>
      <c r="Y40" s="20"/>
      <c r="Z40" s="227" t="s">
        <v>263</v>
      </c>
      <c r="AA40" s="227" t="s">
        <v>304</v>
      </c>
      <c r="AB40" s="227" t="s">
        <v>264</v>
      </c>
      <c r="AC40" s="227" t="s">
        <v>265</v>
      </c>
      <c r="AD40" s="227" t="s">
        <v>266</v>
      </c>
      <c r="AE40" s="226" t="s">
        <v>305</v>
      </c>
      <c r="AF40" s="32"/>
    </row>
    <row r="41" spans="1:32" s="27" customFormat="1">
      <c r="A41" s="21" t="str">
        <f>συμβολαια!A41</f>
        <v>..??..</v>
      </c>
      <c r="B41" s="152" t="str">
        <f>συμβολαια!C41</f>
        <v>μίσθωση αγροτεμαχίων για αγροτικά ( 40.000 ετησίως -10έτη ){ λέει 300.000</v>
      </c>
      <c r="C41" s="30">
        <f>συμβολαια!D41</f>
        <v>400000</v>
      </c>
      <c r="D41" s="30"/>
      <c r="E41" s="30"/>
      <c r="F41" s="20"/>
      <c r="G41" s="20"/>
      <c r="H41" s="20"/>
      <c r="I41" s="306"/>
      <c r="J41" s="20"/>
      <c r="K41" s="20"/>
      <c r="L41" s="20"/>
      <c r="M41" s="20"/>
      <c r="N41" s="20"/>
      <c r="O41" s="20"/>
      <c r="P41" s="20"/>
      <c r="Q41" s="20"/>
      <c r="R41" s="35">
        <f t="shared" si="0"/>
        <v>0</v>
      </c>
      <c r="S41" s="20"/>
      <c r="T41" s="20"/>
      <c r="U41" s="20"/>
      <c r="V41" s="20"/>
      <c r="W41" s="20"/>
      <c r="X41" s="35"/>
      <c r="Y41" s="20"/>
      <c r="Z41" s="227" t="s">
        <v>263</v>
      </c>
      <c r="AA41" s="227" t="s">
        <v>304</v>
      </c>
      <c r="AB41" s="227" t="s">
        <v>264</v>
      </c>
      <c r="AC41" s="227" t="s">
        <v>265</v>
      </c>
      <c r="AD41" s="227" t="s">
        <v>266</v>
      </c>
      <c r="AE41" s="226" t="s">
        <v>305</v>
      </c>
      <c r="AF41" s="32"/>
    </row>
    <row r="42" spans="1:32" s="27" customFormat="1">
      <c r="A42" s="21" t="str">
        <f>συμβολαια!A42</f>
        <v>..??..</v>
      </c>
      <c r="B42" s="152" t="str">
        <f>συμβολαια!C42</f>
        <v>κληρονομιάς αποδοχή</v>
      </c>
      <c r="C42" s="30">
        <f>συμβολαια!D42</f>
        <v>0</v>
      </c>
      <c r="D42" s="30"/>
      <c r="E42" s="30"/>
      <c r="F42" s="20"/>
      <c r="G42" s="20"/>
      <c r="H42" s="20"/>
      <c r="I42" s="306"/>
      <c r="J42" s="20"/>
      <c r="K42" s="20"/>
      <c r="L42" s="20"/>
      <c r="M42" s="20"/>
      <c r="N42" s="20"/>
      <c r="O42" s="20"/>
      <c r="P42" s="20"/>
      <c r="Q42" s="20"/>
      <c r="R42" s="35">
        <f t="shared" si="0"/>
        <v>0</v>
      </c>
      <c r="S42" s="20"/>
      <c r="T42" s="20"/>
      <c r="U42" s="20"/>
      <c r="V42" s="20"/>
      <c r="W42" s="20"/>
      <c r="X42" s="35"/>
      <c r="Y42" s="20"/>
      <c r="Z42" s="227" t="s">
        <v>263</v>
      </c>
      <c r="AA42" s="227" t="s">
        <v>304</v>
      </c>
      <c r="AB42" s="227" t="s">
        <v>264</v>
      </c>
      <c r="AC42" s="227" t="s">
        <v>265</v>
      </c>
      <c r="AD42" s="227" t="s">
        <v>266</v>
      </c>
      <c r="AE42" s="226" t="s">
        <v>305</v>
      </c>
      <c r="AF42" s="32"/>
    </row>
    <row r="43" spans="1:32" s="27" customFormat="1">
      <c r="A43" s="21" t="str">
        <f>συμβολαια!A43</f>
        <v>????</v>
      </c>
      <c r="B43" s="152" t="str">
        <f>συμβολαια!C43</f>
        <v>οριζόντιος σύσταση</v>
      </c>
      <c r="C43" s="30">
        <f>συμβολαια!D43</f>
        <v>0</v>
      </c>
      <c r="D43" s="30"/>
      <c r="E43" s="30"/>
      <c r="F43" s="20"/>
      <c r="G43" s="20"/>
      <c r="H43" s="20"/>
      <c r="I43" s="306"/>
      <c r="J43" s="20"/>
      <c r="K43" s="20"/>
      <c r="L43" s="20"/>
      <c r="M43" s="20"/>
      <c r="N43" s="20"/>
      <c r="O43" s="20"/>
      <c r="P43" s="20"/>
      <c r="Q43" s="20"/>
      <c r="R43" s="35">
        <f t="shared" si="0"/>
        <v>0</v>
      </c>
      <c r="S43" s="20"/>
      <c r="T43" s="20"/>
      <c r="U43" s="20"/>
      <c r="V43" s="20"/>
      <c r="W43" s="20"/>
      <c r="X43" s="35"/>
      <c r="Y43" s="20"/>
      <c r="Z43" s="227" t="s">
        <v>263</v>
      </c>
      <c r="AA43" s="227" t="s">
        <v>304</v>
      </c>
      <c r="AB43" s="227" t="s">
        <v>264</v>
      </c>
      <c r="AC43" s="227" t="s">
        <v>265</v>
      </c>
      <c r="AD43" s="227" t="s">
        <v>266</v>
      </c>
      <c r="AE43" s="226" t="s">
        <v>305</v>
      </c>
      <c r="AF43" s="32"/>
    </row>
    <row r="44" spans="1:32" s="27" customFormat="1">
      <c r="A44" s="21">
        <f>συμβολαια!A44</f>
        <v>0</v>
      </c>
      <c r="B44" s="152" t="str">
        <f>συμβολαια!C44</f>
        <v>χρήσης κανονισμός</v>
      </c>
      <c r="C44" s="30">
        <f>συμβολαια!D44</f>
        <v>0</v>
      </c>
      <c r="D44" s="30"/>
      <c r="E44" s="30"/>
      <c r="F44" s="20"/>
      <c r="G44" s="20"/>
      <c r="H44" s="20"/>
      <c r="I44" s="306"/>
      <c r="J44" s="20"/>
      <c r="K44" s="20"/>
      <c r="L44" s="20"/>
      <c r="M44" s="20"/>
      <c r="N44" s="20"/>
      <c r="O44" s="20"/>
      <c r="P44" s="20"/>
      <c r="Q44" s="20"/>
      <c r="R44" s="35">
        <f t="shared" si="0"/>
        <v>0</v>
      </c>
      <c r="S44" s="20"/>
      <c r="T44" s="20"/>
      <c r="U44" s="20"/>
      <c r="V44" s="20"/>
      <c r="W44" s="20"/>
      <c r="X44" s="35"/>
      <c r="Y44" s="20"/>
      <c r="Z44" s="227" t="s">
        <v>263</v>
      </c>
      <c r="AA44" s="227" t="s">
        <v>304</v>
      </c>
      <c r="AB44" s="227" t="s">
        <v>264</v>
      </c>
      <c r="AC44" s="227" t="s">
        <v>265</v>
      </c>
      <c r="AD44" s="227" t="s">
        <v>266</v>
      </c>
      <c r="AE44" s="226" t="s">
        <v>305</v>
      </c>
      <c r="AF44" s="32"/>
    </row>
    <row r="45" spans="1:32" s="27" customFormat="1">
      <c r="A45" s="21" t="str">
        <f>συμβολαια!A45</f>
        <v>..??..</v>
      </c>
      <c r="B45" s="152" t="str">
        <f>συμβολαια!C45</f>
        <v>αγοραπωλησία</v>
      </c>
      <c r="C45" s="30">
        <f>συμβολαια!D45</f>
        <v>1150000</v>
      </c>
      <c r="D45" s="30"/>
      <c r="E45" s="30"/>
      <c r="F45" s="20"/>
      <c r="G45" s="20"/>
      <c r="H45" s="20"/>
      <c r="I45" s="306"/>
      <c r="J45" s="20"/>
      <c r="K45" s="20"/>
      <c r="L45" s="20"/>
      <c r="M45" s="20"/>
      <c r="N45" s="20"/>
      <c r="O45" s="20"/>
      <c r="P45" s="20"/>
      <c r="Q45" s="20"/>
      <c r="R45" s="35">
        <f t="shared" si="0"/>
        <v>0</v>
      </c>
      <c r="S45" s="20"/>
      <c r="T45" s="20"/>
      <c r="U45" s="20"/>
      <c r="V45" s="20"/>
      <c r="W45" s="20"/>
      <c r="X45" s="35"/>
      <c r="Y45" s="20"/>
      <c r="Z45" s="227" t="s">
        <v>263</v>
      </c>
      <c r="AA45" s="227" t="s">
        <v>304</v>
      </c>
      <c r="AB45" s="227" t="s">
        <v>264</v>
      </c>
      <c r="AC45" s="227" t="s">
        <v>265</v>
      </c>
      <c r="AD45" s="227" t="s">
        <v>266</v>
      </c>
      <c r="AE45" s="226" t="s">
        <v>305</v>
      </c>
      <c r="AF45" s="32"/>
    </row>
    <row r="46" spans="1:32" s="27" customFormat="1">
      <c r="A46" s="21" t="str">
        <f>συμβολαια!A46</f>
        <v>..??..</v>
      </c>
      <c r="B46" s="152" t="str">
        <f>συμβολαια!C46</f>
        <v>πληρεξούσιο</v>
      </c>
      <c r="C46" s="30">
        <f>συμβολαια!D46</f>
        <v>0</v>
      </c>
      <c r="D46" s="30"/>
      <c r="E46" s="30"/>
      <c r="F46" s="20"/>
      <c r="G46" s="20"/>
      <c r="H46" s="20"/>
      <c r="I46" s="306"/>
      <c r="J46" s="20"/>
      <c r="K46" s="20"/>
      <c r="L46" s="20"/>
      <c r="M46" s="20"/>
      <c r="N46" s="20"/>
      <c r="O46" s="20"/>
      <c r="P46" s="20"/>
      <c r="Q46" s="20"/>
      <c r="R46" s="35">
        <f t="shared" si="0"/>
        <v>0</v>
      </c>
      <c r="S46" s="20"/>
      <c r="T46" s="20"/>
      <c r="U46" s="20"/>
      <c r="V46" s="20"/>
      <c r="W46" s="20"/>
      <c r="X46" s="35"/>
      <c r="Y46" s="20"/>
      <c r="Z46" s="227" t="s">
        <v>263</v>
      </c>
      <c r="AA46" s="227" t="s">
        <v>304</v>
      </c>
      <c r="AB46" s="227" t="s">
        <v>264</v>
      </c>
      <c r="AC46" s="227" t="s">
        <v>265</v>
      </c>
      <c r="AD46" s="227" t="s">
        <v>266</v>
      </c>
      <c r="AE46" s="226" t="s">
        <v>305</v>
      </c>
      <c r="AF46" s="32"/>
    </row>
    <row r="47" spans="1:32" s="27" customFormat="1">
      <c r="A47" s="21" t="str">
        <f>συμβολαια!A47</f>
        <v>..??..</v>
      </c>
      <c r="B47" s="152" t="str">
        <f>συμβολαια!C47</f>
        <v>εμφάνιση αγοραστή προσύμφ 14.214κύρου</v>
      </c>
      <c r="C47" s="30">
        <f>συμβολαια!D47</f>
        <v>0</v>
      </c>
      <c r="D47" s="30"/>
      <c r="E47" s="30"/>
      <c r="F47" s="20"/>
      <c r="G47" s="20"/>
      <c r="H47" s="20"/>
      <c r="I47" s="306"/>
      <c r="J47" s="20"/>
      <c r="K47" s="20"/>
      <c r="L47" s="20"/>
      <c r="M47" s="20"/>
      <c r="N47" s="20"/>
      <c r="O47" s="20"/>
      <c r="P47" s="20"/>
      <c r="Q47" s="20"/>
      <c r="R47" s="35">
        <f t="shared" si="0"/>
        <v>0</v>
      </c>
      <c r="S47" s="20"/>
      <c r="T47" s="20"/>
      <c r="U47" s="20"/>
      <c r="V47" s="20"/>
      <c r="W47" s="20"/>
      <c r="X47" s="35"/>
      <c r="Y47" s="20"/>
      <c r="Z47" s="227" t="s">
        <v>263</v>
      </c>
      <c r="AA47" s="227" t="s">
        <v>304</v>
      </c>
      <c r="AB47" s="227" t="s">
        <v>264</v>
      </c>
      <c r="AC47" s="227" t="s">
        <v>265</v>
      </c>
      <c r="AD47" s="227" t="s">
        <v>266</v>
      </c>
      <c r="AE47" s="226" t="s">
        <v>305</v>
      </c>
      <c r="AF47" s="32"/>
    </row>
    <row r="48" spans="1:32" s="27" customFormat="1">
      <c r="A48" s="21" t="str">
        <f>συμβολαια!A48</f>
        <v>..??..</v>
      </c>
      <c r="B48" s="152" t="str">
        <f>συμβολαια!C48</f>
        <v>κληρονομιάς αποδοχή</v>
      </c>
      <c r="C48" s="30">
        <f>συμβολαια!D48</f>
        <v>0</v>
      </c>
      <c r="D48" s="30"/>
      <c r="E48" s="30"/>
      <c r="F48" s="20"/>
      <c r="G48" s="20"/>
      <c r="H48" s="20"/>
      <c r="I48" s="306"/>
      <c r="J48" s="20"/>
      <c r="K48" s="20"/>
      <c r="L48" s="20"/>
      <c r="M48" s="20"/>
      <c r="N48" s="20"/>
      <c r="O48" s="20"/>
      <c r="P48" s="20"/>
      <c r="Q48" s="20"/>
      <c r="R48" s="35">
        <f t="shared" si="0"/>
        <v>0</v>
      </c>
      <c r="S48" s="20"/>
      <c r="T48" s="20"/>
      <c r="U48" s="20"/>
      <c r="V48" s="20"/>
      <c r="W48" s="20"/>
      <c r="X48" s="35"/>
      <c r="Y48" s="20"/>
      <c r="Z48" s="227" t="s">
        <v>263</v>
      </c>
      <c r="AA48" s="227" t="s">
        <v>304</v>
      </c>
      <c r="AB48" s="227" t="s">
        <v>264</v>
      </c>
      <c r="AC48" s="227" t="s">
        <v>265</v>
      </c>
      <c r="AD48" s="227" t="s">
        <v>266</v>
      </c>
      <c r="AE48" s="226" t="s">
        <v>305</v>
      </c>
      <c r="AF48" s="32"/>
    </row>
    <row r="49" spans="1:35">
      <c r="A49" s="476" t="s">
        <v>88</v>
      </c>
      <c r="B49" s="477"/>
      <c r="C49" s="477"/>
      <c r="D49" s="13">
        <f>SUM(D3:D48)</f>
        <v>0</v>
      </c>
      <c r="E49" s="13"/>
      <c r="F49" s="13">
        <f>SUM(F3:F48)</f>
        <v>0</v>
      </c>
      <c r="G49" s="13"/>
      <c r="H49" s="13"/>
      <c r="I49" s="13">
        <f>SUM(I3:I48)</f>
        <v>0</v>
      </c>
      <c r="J49" s="13">
        <f>SUM(J3:J48)</f>
        <v>100</v>
      </c>
      <c r="K49" s="13"/>
      <c r="L49" s="13"/>
      <c r="M49" s="13"/>
      <c r="N49" s="13"/>
      <c r="O49" s="13"/>
      <c r="P49" s="13"/>
      <c r="Q49" s="13"/>
      <c r="R49" s="13">
        <f>SUM(R3:R48)</f>
        <v>366</v>
      </c>
      <c r="S49" s="13">
        <f>SUM(S3:S48)</f>
        <v>0</v>
      </c>
      <c r="T49" s="13"/>
      <c r="U49" s="13"/>
      <c r="V49" s="13"/>
      <c r="W49" s="13">
        <f>SUM(W3:W48)</f>
        <v>0</v>
      </c>
      <c r="X49" s="13"/>
      <c r="Y49" s="13">
        <f>SUM(Y3:Y48)</f>
        <v>0</v>
      </c>
    </row>
    <row r="51" spans="1:35" ht="15.75">
      <c r="Z51" s="588" t="s">
        <v>182</v>
      </c>
      <c r="AA51" s="588"/>
      <c r="AB51" s="588"/>
      <c r="AC51" s="588"/>
      <c r="AD51" s="588"/>
      <c r="AE51" s="588"/>
      <c r="AF51" s="588"/>
      <c r="AG51" s="275"/>
      <c r="AH51" s="275"/>
      <c r="AI51" s="275"/>
    </row>
    <row r="52" spans="1:35" ht="15.75">
      <c r="Z52" s="270"/>
      <c r="AA52" s="274" t="s">
        <v>291</v>
      </c>
      <c r="AB52" s="270"/>
      <c r="AC52" s="270"/>
      <c r="AD52" s="270"/>
      <c r="AE52" s="270"/>
      <c r="AF52" s="270"/>
      <c r="AG52" s="276"/>
      <c r="AH52" s="276"/>
      <c r="AI52" s="276"/>
    </row>
    <row r="53" spans="1:35" ht="15.75">
      <c r="Z53" s="275"/>
      <c r="AA53" s="275"/>
      <c r="AB53" s="588" t="s">
        <v>183</v>
      </c>
      <c r="AC53" s="588"/>
      <c r="AD53" s="588"/>
      <c r="AE53" s="588"/>
      <c r="AF53" s="588"/>
      <c r="AG53" s="588"/>
      <c r="AH53" s="275"/>
      <c r="AI53" s="275"/>
    </row>
    <row r="54" spans="1:35" ht="15.75">
      <c r="Z54" s="275"/>
      <c r="AA54" s="275"/>
      <c r="AB54" s="275"/>
      <c r="AC54" s="589" t="s">
        <v>184</v>
      </c>
      <c r="AD54" s="589"/>
      <c r="AE54" s="589"/>
      <c r="AF54" s="589"/>
      <c r="AG54" s="589"/>
      <c r="AH54" s="589"/>
      <c r="AI54" s="275"/>
    </row>
    <row r="55" spans="1:35" ht="15.75">
      <c r="Z55" s="275"/>
      <c r="AA55" s="275"/>
      <c r="AB55" s="275"/>
      <c r="AC55" s="275"/>
      <c r="AD55" s="588" t="s">
        <v>185</v>
      </c>
      <c r="AE55" s="588"/>
      <c r="AF55" s="588"/>
      <c r="AG55" s="588"/>
      <c r="AH55" s="588"/>
      <c r="AI55" s="588"/>
    </row>
    <row r="56" spans="1:35" ht="15.75">
      <c r="R56" s="261"/>
      <c r="S56" s="274"/>
      <c r="T56" s="274"/>
      <c r="U56" s="274"/>
      <c r="V56" s="274"/>
      <c r="W56" s="274"/>
      <c r="X56" s="274"/>
      <c r="Y56" s="274"/>
      <c r="Z56" s="275"/>
      <c r="AA56" s="275"/>
      <c r="AB56" s="275"/>
      <c r="AC56" s="275"/>
      <c r="AD56" s="275"/>
      <c r="AE56" s="183" t="s">
        <v>292</v>
      </c>
      <c r="AF56" s="183"/>
      <c r="AG56" s="183"/>
      <c r="AH56" s="183"/>
      <c r="AI56" s="183"/>
    </row>
    <row r="57" spans="1:35" ht="15.75">
      <c r="R57" s="261"/>
      <c r="S57" s="261"/>
      <c r="T57" s="261"/>
      <c r="U57" s="261"/>
      <c r="V57" s="261"/>
      <c r="W57" s="261"/>
      <c r="X57" s="261"/>
      <c r="Y57" s="183"/>
      <c r="Z57" s="183"/>
      <c r="AA57" s="183"/>
      <c r="AB57" s="183"/>
      <c r="AC57" s="183"/>
      <c r="AD57" s="183"/>
      <c r="AE57" s="183"/>
      <c r="AF57" s="183"/>
    </row>
  </sheetData>
  <mergeCells count="14">
    <mergeCell ref="J1:R1"/>
    <mergeCell ref="Y1:Y2"/>
    <mergeCell ref="S1:V1"/>
    <mergeCell ref="W1:X1"/>
    <mergeCell ref="A49:C49"/>
    <mergeCell ref="A1:A2"/>
    <mergeCell ref="B1:B2"/>
    <mergeCell ref="C1:C2"/>
    <mergeCell ref="D1:I1"/>
    <mergeCell ref="Z1:AF2"/>
    <mergeCell ref="Z51:AF51"/>
    <mergeCell ref="AB53:AG53"/>
    <mergeCell ref="AC54:AH54"/>
    <mergeCell ref="AD55:AI5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7"/>
  <sheetViews>
    <sheetView workbookViewId="0">
      <pane ySplit="2" topLeftCell="A3" activePane="bottomLeft" state="frozen"/>
      <selection pane="bottomLeft" activeCell="A49" sqref="A49:XFD57"/>
    </sheetView>
  </sheetViews>
  <sheetFormatPr defaultRowHeight="11.25"/>
  <cols>
    <col min="1" max="1" width="8.140625" style="5" bestFit="1" customWidth="1"/>
    <col min="2" max="2" width="8.7109375" style="166" bestFit="1" customWidth="1"/>
    <col min="3" max="3" width="54.5703125" style="5" bestFit="1" customWidth="1"/>
    <col min="4" max="4" width="11.140625" style="5" bestFit="1" customWidth="1"/>
    <col min="5" max="5" width="4.28515625" style="2" customWidth="1"/>
    <col min="6" max="6" width="6.85546875" style="2" bestFit="1" customWidth="1"/>
    <col min="7" max="7" width="4.85546875" style="2" customWidth="1"/>
    <col min="8" max="8" width="6.85546875" style="2" customWidth="1"/>
    <col min="9" max="9" width="5.85546875" style="2" bestFit="1" customWidth="1"/>
    <col min="10" max="10" width="6.85546875" style="2" bestFit="1" customWidth="1"/>
    <col min="11" max="12" width="11.140625" style="2" bestFit="1" customWidth="1"/>
    <col min="13" max="13" width="8.28515625" style="2" bestFit="1" customWidth="1"/>
    <col min="14" max="14" width="14.140625" style="2" bestFit="1" customWidth="1"/>
    <col min="15" max="15" width="9.42578125" style="2" customWidth="1"/>
    <col min="16" max="16" width="8" style="2" customWidth="1"/>
    <col min="17" max="17" width="9.42578125" style="2" customWidth="1"/>
    <col min="18" max="18" width="13.5703125" style="2" bestFit="1" customWidth="1"/>
    <col min="19" max="19" width="7.5703125" style="11" customWidth="1"/>
    <col min="20" max="22" width="5.85546875" style="5" customWidth="1"/>
    <col min="23" max="23" width="6.28515625" style="5" customWidth="1"/>
    <col min="24" max="24" width="8.28515625" style="5" customWidth="1"/>
    <col min="25" max="25" width="23.5703125" style="5" customWidth="1"/>
    <col min="26" max="26" width="9.140625" style="5"/>
    <col min="27" max="27" width="9.42578125" style="5" bestFit="1" customWidth="1"/>
    <col min="28" max="16384" width="9.140625" style="5"/>
  </cols>
  <sheetData>
    <row r="1" spans="1:25" s="82" customFormat="1" ht="15.75" customHeight="1">
      <c r="A1" s="603" t="s">
        <v>2</v>
      </c>
      <c r="B1" s="604" t="s">
        <v>3</v>
      </c>
      <c r="C1" s="606" t="s">
        <v>0</v>
      </c>
      <c r="D1" s="606" t="s">
        <v>8</v>
      </c>
      <c r="E1" s="618" t="s">
        <v>7</v>
      </c>
      <c r="F1" s="619"/>
      <c r="G1" s="620" t="s">
        <v>6</v>
      </c>
      <c r="H1" s="621"/>
      <c r="I1" s="622" t="s">
        <v>102</v>
      </c>
      <c r="J1" s="623"/>
      <c r="K1" s="624" t="s">
        <v>10</v>
      </c>
      <c r="L1" s="432" t="s">
        <v>71</v>
      </c>
      <c r="M1" s="433"/>
      <c r="N1" s="617" t="s">
        <v>229</v>
      </c>
      <c r="O1" s="617"/>
      <c r="P1" s="617"/>
      <c r="Q1" s="617"/>
      <c r="R1" s="617"/>
      <c r="S1" s="612"/>
      <c r="T1" s="612"/>
      <c r="U1" s="612"/>
      <c r="V1" s="612"/>
      <c r="W1" s="612"/>
      <c r="X1" s="612"/>
      <c r="Y1" s="613"/>
    </row>
    <row r="2" spans="1:25" ht="15.75" customHeight="1" thickBot="1">
      <c r="A2" s="486"/>
      <c r="B2" s="605"/>
      <c r="C2" s="479"/>
      <c r="D2" s="479"/>
      <c r="E2" s="106"/>
      <c r="F2" s="52" t="s">
        <v>10</v>
      </c>
      <c r="G2" s="106"/>
      <c r="H2" s="107" t="s">
        <v>10</v>
      </c>
      <c r="I2" s="106"/>
      <c r="J2" s="52" t="s">
        <v>10</v>
      </c>
      <c r="K2" s="625"/>
      <c r="L2" s="70"/>
      <c r="M2" s="52" t="s">
        <v>10</v>
      </c>
      <c r="N2" s="157" t="s">
        <v>148</v>
      </c>
      <c r="O2" s="156" t="s">
        <v>73</v>
      </c>
      <c r="P2" s="201" t="s">
        <v>62</v>
      </c>
      <c r="Q2" s="156" t="s">
        <v>72</v>
      </c>
      <c r="R2" s="158" t="s">
        <v>149</v>
      </c>
      <c r="S2" s="614"/>
      <c r="T2" s="614"/>
      <c r="U2" s="614"/>
      <c r="V2" s="614"/>
      <c r="W2" s="614"/>
      <c r="X2" s="614"/>
      <c r="Y2" s="615"/>
    </row>
    <row r="3" spans="1:25" s="27" customFormat="1">
      <c r="A3" s="80" t="str">
        <f>συμβολαια!A3</f>
        <v>..??..</v>
      </c>
      <c r="B3" s="168">
        <f>συμβολαια!B3</f>
        <v>36101</v>
      </c>
      <c r="C3" s="159" t="str">
        <f>συμβολαια!C3</f>
        <v>γονική</v>
      </c>
      <c r="D3" s="310">
        <f>συμβολαια!D3</f>
        <v>370000</v>
      </c>
      <c r="E3" s="30"/>
      <c r="F3" s="30"/>
      <c r="G3" s="30"/>
      <c r="H3" s="30"/>
      <c r="I3" s="30"/>
      <c r="J3" s="30"/>
      <c r="K3" s="279">
        <f>συμβολαια!N3</f>
        <v>-2678</v>
      </c>
      <c r="L3" s="279">
        <f>δικαιώματα!O3+φύλλα2α!K3+πολλΣυμβ!U3+αντίγραφα!O3</f>
        <v>1710</v>
      </c>
      <c r="M3" s="279"/>
      <c r="N3" s="279">
        <f>συμβολαια!O3</f>
        <v>28068</v>
      </c>
      <c r="O3" s="279">
        <f>L3-M3</f>
        <v>1710</v>
      </c>
      <c r="P3" s="279">
        <f>χαρτόσ!Y3</f>
        <v>0</v>
      </c>
      <c r="Q3" s="279">
        <f>'κ-15-17'!AF3</f>
        <v>7677.5</v>
      </c>
      <c r="R3" s="279" t="e">
        <f>SUM(S3:X3)</f>
        <v>#VALUE!</v>
      </c>
      <c r="S3" s="236" t="str">
        <f>αντίγραφα!S3</f>
        <v>*7*</v>
      </c>
      <c r="T3" s="236" t="s">
        <v>268</v>
      </c>
      <c r="U3" s="236" t="s">
        <v>269</v>
      </c>
      <c r="V3" s="236" t="s">
        <v>270</v>
      </c>
      <c r="W3" s="236" t="s">
        <v>271</v>
      </c>
      <c r="X3" s="236" t="e">
        <f>αντίγραφα!T3+αντίγραφα!U3+αντίγραφα!V3</f>
        <v>#VALUE!</v>
      </c>
      <c r="Y3" s="226"/>
    </row>
    <row r="4" spans="1:25" s="27" customFormat="1">
      <c r="A4" s="34" t="str">
        <f>συμβολαια!A4</f>
        <v>..??..</v>
      </c>
      <c r="B4" s="168">
        <f>συμβολαια!B4</f>
        <v>36101</v>
      </c>
      <c r="C4" s="165" t="str">
        <f>συμβολαια!C4</f>
        <v>πληρεξούσιο</v>
      </c>
      <c r="D4" s="311">
        <f>συμβολαια!D4</f>
        <v>0</v>
      </c>
      <c r="E4" s="23"/>
      <c r="F4" s="23"/>
      <c r="G4" s="23"/>
      <c r="H4" s="23"/>
      <c r="I4" s="23"/>
      <c r="J4" s="23"/>
      <c r="K4" s="279">
        <f>συμβολαια!N4</f>
        <v>-604</v>
      </c>
      <c r="L4" s="279">
        <f>δικαιώματα!O4+φύλλα2α!K4+πολλΣυμβ!U4+αντίγραφα!O4</f>
        <v>604</v>
      </c>
      <c r="M4" s="279"/>
      <c r="N4" s="279">
        <f>συμβολαια!O4</f>
        <v>23660</v>
      </c>
      <c r="O4" s="279">
        <f t="shared" ref="O4:O48" si="0">L4-M4</f>
        <v>604</v>
      </c>
      <c r="P4" s="279">
        <f>χαρτόσ!Y4</f>
        <v>0</v>
      </c>
      <c r="Q4" s="279">
        <f>'κ-15-17'!AF4</f>
        <v>0</v>
      </c>
      <c r="R4" s="279" t="e">
        <f t="shared" ref="R4:R48" si="1">SUM(S4:X4)</f>
        <v>#VALUE!</v>
      </c>
      <c r="S4" s="236" t="str">
        <f>αντίγραφα!S4</f>
        <v>*7*</v>
      </c>
      <c r="T4" s="236" t="s">
        <v>268</v>
      </c>
      <c r="U4" s="236" t="s">
        <v>269</v>
      </c>
      <c r="V4" s="236" t="s">
        <v>270</v>
      </c>
      <c r="W4" s="236" t="s">
        <v>271</v>
      </c>
      <c r="X4" s="236" t="e">
        <f>αντίγραφα!T4+αντίγραφα!U4+αντίγραφα!V4</f>
        <v>#VALUE!</v>
      </c>
      <c r="Y4" s="227"/>
    </row>
    <row r="5" spans="1:25" s="27" customFormat="1">
      <c r="A5" s="34" t="str">
        <f>συμβολαια!A5</f>
        <v>..??..</v>
      </c>
      <c r="B5" s="168">
        <f>συμβολαια!B5</f>
        <v>36101</v>
      </c>
      <c r="C5" s="165" t="str">
        <f>συμβολαια!C5</f>
        <v>πληρεξούσιο</v>
      </c>
      <c r="D5" s="311">
        <f>συμβολαια!D5</f>
        <v>0</v>
      </c>
      <c r="E5" s="23"/>
      <c r="F5" s="23"/>
      <c r="G5" s="23"/>
      <c r="H5" s="23"/>
      <c r="I5" s="23"/>
      <c r="J5" s="23"/>
      <c r="K5" s="279">
        <f>συμβολαια!N5</f>
        <v>-604</v>
      </c>
      <c r="L5" s="279">
        <f>δικαιώματα!O5+φύλλα2α!K5+πολλΣυμβ!U5+αντίγραφα!O5</f>
        <v>604</v>
      </c>
      <c r="M5" s="279"/>
      <c r="N5" s="279">
        <f>συμβολαια!O5</f>
        <v>23660</v>
      </c>
      <c r="O5" s="279">
        <f t="shared" si="0"/>
        <v>604</v>
      </c>
      <c r="P5" s="279">
        <f>χαρτόσ!Y5</f>
        <v>0</v>
      </c>
      <c r="Q5" s="279">
        <f>'κ-15-17'!AF5</f>
        <v>0</v>
      </c>
      <c r="R5" s="279" t="e">
        <f t="shared" si="1"/>
        <v>#VALUE!</v>
      </c>
      <c r="S5" s="236" t="str">
        <f>αντίγραφα!S5</f>
        <v>*7*</v>
      </c>
      <c r="T5" s="236" t="s">
        <v>268</v>
      </c>
      <c r="U5" s="236" t="s">
        <v>269</v>
      </c>
      <c r="V5" s="236" t="s">
        <v>270</v>
      </c>
      <c r="W5" s="236" t="s">
        <v>271</v>
      </c>
      <c r="X5" s="236" t="e">
        <f>αντίγραφα!T5+αντίγραφα!U5+αντίγραφα!V5</f>
        <v>#VALUE!</v>
      </c>
      <c r="Y5" s="227"/>
    </row>
    <row r="6" spans="1:25" s="27" customFormat="1">
      <c r="A6" s="34" t="str">
        <f>συμβολαια!A6</f>
        <v>..??..</v>
      </c>
      <c r="B6" s="168">
        <f>συμβολαια!B6</f>
        <v>36102</v>
      </c>
      <c r="C6" s="165" t="str">
        <f>συμβολαια!C6</f>
        <v>δωρεάς πρόταση</v>
      </c>
      <c r="D6" s="311">
        <f>συμβολαια!D6</f>
        <v>2400000</v>
      </c>
      <c r="E6" s="23"/>
      <c r="F6" s="23"/>
      <c r="G6" s="23"/>
      <c r="H6" s="23"/>
      <c r="I6" s="23"/>
      <c r="J6" s="23"/>
      <c r="K6" s="279">
        <f>συμβολαια!N6</f>
        <v>-4924</v>
      </c>
      <c r="L6" s="279">
        <f>δικαιώματα!O6+φύλλα2α!K6+πολλΣυμβ!U6+αντίγραφα!O6</f>
        <v>4924</v>
      </c>
      <c r="M6" s="279"/>
      <c r="N6" s="279">
        <f>συμβολαια!O6</f>
        <v>52460</v>
      </c>
      <c r="O6" s="279">
        <f t="shared" si="0"/>
        <v>4924</v>
      </c>
      <c r="P6" s="279">
        <f>χαρτόσ!Y6</f>
        <v>0</v>
      </c>
      <c r="Q6" s="279">
        <f>'κ-15-17'!AF6</f>
        <v>49800.000000000007</v>
      </c>
      <c r="R6" s="279" t="e">
        <f t="shared" si="1"/>
        <v>#VALUE!</v>
      </c>
      <c r="S6" s="236" t="str">
        <f>αντίγραφα!S6</f>
        <v>*7*</v>
      </c>
      <c r="T6" s="236" t="s">
        <v>268</v>
      </c>
      <c r="U6" s="236" t="s">
        <v>269</v>
      </c>
      <c r="V6" s="236" t="s">
        <v>270</v>
      </c>
      <c r="W6" s="236" t="s">
        <v>271</v>
      </c>
      <c r="X6" s="236" t="e">
        <f>αντίγραφα!T6+αντίγραφα!U6+αντίγραφα!V6</f>
        <v>#VALUE!</v>
      </c>
      <c r="Y6" s="227"/>
    </row>
    <row r="7" spans="1:25" s="27" customFormat="1">
      <c r="A7" s="34" t="str">
        <f>συμβολαια!A7</f>
        <v>..??..</v>
      </c>
      <c r="B7" s="168">
        <f>συμβολαια!B7</f>
        <v>36102</v>
      </c>
      <c r="C7" s="165" t="str">
        <f>συμβολαια!C7</f>
        <v>δωρεάς πρόταση</v>
      </c>
      <c r="D7" s="311">
        <f>συμβολαια!D7</f>
        <v>400000</v>
      </c>
      <c r="E7" s="23"/>
      <c r="F7" s="23"/>
      <c r="G7" s="23"/>
      <c r="H7" s="23"/>
      <c r="I7" s="23"/>
      <c r="J7" s="23"/>
      <c r="K7" s="279">
        <f>συμβολαια!N7</f>
        <v>-1324</v>
      </c>
      <c r="L7" s="279">
        <f>δικαιώματα!O7+φύλλα2α!K7+πολλΣυμβ!U7+αντίγραφα!O7</f>
        <v>1324</v>
      </c>
      <c r="M7" s="279"/>
      <c r="N7" s="279">
        <f>συμβολαια!O7</f>
        <v>28460</v>
      </c>
      <c r="O7" s="279">
        <f t="shared" si="0"/>
        <v>1324</v>
      </c>
      <c r="P7" s="279">
        <f>χαρτόσ!Y7</f>
        <v>0</v>
      </c>
      <c r="Q7" s="279">
        <f>'κ-15-17'!AF7</f>
        <v>8300.0000000000018</v>
      </c>
      <c r="R7" s="279" t="e">
        <f t="shared" si="1"/>
        <v>#VALUE!</v>
      </c>
      <c r="S7" s="236" t="str">
        <f>αντίγραφα!S7</f>
        <v>*7*</v>
      </c>
      <c r="T7" s="236" t="s">
        <v>268</v>
      </c>
      <c r="U7" s="236" t="s">
        <v>269</v>
      </c>
      <c r="V7" s="236" t="s">
        <v>270</v>
      </c>
      <c r="W7" s="236" t="s">
        <v>271</v>
      </c>
      <c r="X7" s="236" t="e">
        <f>αντίγραφα!T7+αντίγραφα!U7+αντίγραφα!V7</f>
        <v>#VALUE!</v>
      </c>
      <c r="Y7" s="227"/>
    </row>
    <row r="8" spans="1:25" s="27" customFormat="1">
      <c r="A8" s="34" t="str">
        <f>συμβολαια!A8</f>
        <v>..??..</v>
      </c>
      <c r="B8" s="168">
        <f>συμβολαια!B8</f>
        <v>36102</v>
      </c>
      <c r="C8" s="165" t="str">
        <f>συμβολαια!C8</f>
        <v>βεβαίωση ένορκος</v>
      </c>
      <c r="D8" s="311">
        <f>συμβολαια!D8</f>
        <v>0</v>
      </c>
      <c r="E8" s="23"/>
      <c r="F8" s="23"/>
      <c r="G8" s="23"/>
      <c r="H8" s="23"/>
      <c r="I8" s="23"/>
      <c r="J8" s="23"/>
      <c r="K8" s="279">
        <f>συμβολαια!N8</f>
        <v>-604</v>
      </c>
      <c r="L8" s="279">
        <f>δικαιώματα!O8+φύλλα2α!K8+πολλΣυμβ!U8+αντίγραφα!O8</f>
        <v>604</v>
      </c>
      <c r="M8" s="279"/>
      <c r="N8" s="279">
        <f>συμβολαια!O8</f>
        <v>23660</v>
      </c>
      <c r="O8" s="279">
        <f t="shared" si="0"/>
        <v>604</v>
      </c>
      <c r="P8" s="279">
        <f>χαρτόσ!Y8</f>
        <v>0</v>
      </c>
      <c r="Q8" s="279">
        <f>'κ-15-17'!AF8</f>
        <v>0</v>
      </c>
      <c r="R8" s="279" t="e">
        <f t="shared" si="1"/>
        <v>#VALUE!</v>
      </c>
      <c r="S8" s="236" t="str">
        <f>αντίγραφα!S8</f>
        <v>*7*</v>
      </c>
      <c r="T8" s="236" t="s">
        <v>268</v>
      </c>
      <c r="U8" s="236" t="s">
        <v>269</v>
      </c>
      <c r="V8" s="236" t="s">
        <v>270</v>
      </c>
      <c r="W8" s="236" t="s">
        <v>271</v>
      </c>
      <c r="X8" s="236" t="e">
        <f>αντίγραφα!T8+αντίγραφα!U8+αντίγραφα!V8</f>
        <v>#VALUE!</v>
      </c>
      <c r="Y8" s="227"/>
    </row>
    <row r="9" spans="1:25" s="27" customFormat="1">
      <c r="A9" s="34" t="str">
        <f>συμβολαια!A9</f>
        <v>..??..</v>
      </c>
      <c r="B9" s="168">
        <f>συμβολαια!B9</f>
        <v>36102</v>
      </c>
      <c r="C9" s="165" t="str">
        <f>συμβολαια!C9</f>
        <v>βεβαίωση ένορκος</v>
      </c>
      <c r="D9" s="311">
        <f>συμβολαια!D9</f>
        <v>0</v>
      </c>
      <c r="E9" s="23"/>
      <c r="F9" s="23"/>
      <c r="G9" s="23"/>
      <c r="H9" s="23"/>
      <c r="I9" s="23"/>
      <c r="J9" s="23"/>
      <c r="K9" s="279">
        <f>συμβολαια!N9</f>
        <v>-604</v>
      </c>
      <c r="L9" s="279">
        <f>δικαιώματα!O9+φύλλα2α!K9+πολλΣυμβ!U9+αντίγραφα!O9</f>
        <v>604</v>
      </c>
      <c r="M9" s="279"/>
      <c r="N9" s="279">
        <f>συμβολαια!O9</f>
        <v>23660</v>
      </c>
      <c r="O9" s="279">
        <f t="shared" si="0"/>
        <v>604</v>
      </c>
      <c r="P9" s="279">
        <f>χαρτόσ!Y9</f>
        <v>0</v>
      </c>
      <c r="Q9" s="279">
        <f>'κ-15-17'!AF9</f>
        <v>0</v>
      </c>
      <c r="R9" s="279" t="e">
        <f t="shared" si="1"/>
        <v>#VALUE!</v>
      </c>
      <c r="S9" s="236" t="str">
        <f>αντίγραφα!S9</f>
        <v>*7*</v>
      </c>
      <c r="T9" s="236" t="s">
        <v>268</v>
      </c>
      <c r="U9" s="236" t="s">
        <v>269</v>
      </c>
      <c r="V9" s="236" t="s">
        <v>270</v>
      </c>
      <c r="W9" s="236" t="s">
        <v>271</v>
      </c>
      <c r="X9" s="236" t="e">
        <f>αντίγραφα!T9+αντίγραφα!U9+αντίγραφα!V9</f>
        <v>#VALUE!</v>
      </c>
      <c r="Y9" s="227"/>
    </row>
    <row r="10" spans="1:25" s="27" customFormat="1">
      <c r="A10" s="34" t="str">
        <f>συμβολαια!A10</f>
        <v>..??..</v>
      </c>
      <c r="B10" s="168">
        <f>συμβολαια!B10</f>
        <v>36102</v>
      </c>
      <c r="C10" s="165" t="str">
        <f>συμβολαια!C10</f>
        <v>βεβαίωση ένορκος</v>
      </c>
      <c r="D10" s="311">
        <f>συμβολαια!D10</f>
        <v>0</v>
      </c>
      <c r="E10" s="23"/>
      <c r="F10" s="23"/>
      <c r="G10" s="23"/>
      <c r="H10" s="23"/>
      <c r="I10" s="23"/>
      <c r="J10" s="23"/>
      <c r="K10" s="279">
        <f>συμβολαια!N10</f>
        <v>-604</v>
      </c>
      <c r="L10" s="279">
        <f>δικαιώματα!O10+φύλλα2α!K10+πολλΣυμβ!U10+αντίγραφα!O10</f>
        <v>604</v>
      </c>
      <c r="M10" s="279"/>
      <c r="N10" s="279">
        <f>συμβολαια!O10</f>
        <v>23660</v>
      </c>
      <c r="O10" s="279">
        <f t="shared" si="0"/>
        <v>604</v>
      </c>
      <c r="P10" s="279">
        <f>χαρτόσ!Y10</f>
        <v>0</v>
      </c>
      <c r="Q10" s="279">
        <f>'κ-15-17'!AF10</f>
        <v>0</v>
      </c>
      <c r="R10" s="279" t="e">
        <f t="shared" si="1"/>
        <v>#VALUE!</v>
      </c>
      <c r="S10" s="236" t="str">
        <f>αντίγραφα!S10</f>
        <v>*7*</v>
      </c>
      <c r="T10" s="236" t="s">
        <v>268</v>
      </c>
      <c r="U10" s="236" t="s">
        <v>269</v>
      </c>
      <c r="V10" s="236" t="s">
        <v>270</v>
      </c>
      <c r="W10" s="236" t="s">
        <v>271</v>
      </c>
      <c r="X10" s="236" t="e">
        <f>αντίγραφα!T10+αντίγραφα!U10+αντίγραφα!V10</f>
        <v>#VALUE!</v>
      </c>
      <c r="Y10" s="227"/>
    </row>
    <row r="11" spans="1:25" s="27" customFormat="1">
      <c r="A11" s="34" t="str">
        <f>συμβολαια!A11</f>
        <v>..??..</v>
      </c>
      <c r="B11" s="168">
        <f>συμβολαια!B11</f>
        <v>36103</v>
      </c>
      <c r="C11" s="165" t="str">
        <f>συμβολαια!C11</f>
        <v>κληρονομιάς αποδοχή</v>
      </c>
      <c r="D11" s="311">
        <f>συμβολαια!D11</f>
        <v>0</v>
      </c>
      <c r="E11" s="23"/>
      <c r="F11" s="23"/>
      <c r="G11" s="23"/>
      <c r="H11" s="23"/>
      <c r="I11" s="23"/>
      <c r="J11" s="23"/>
      <c r="K11" s="279">
        <f>συμβολαια!N11</f>
        <v>-604</v>
      </c>
      <c r="L11" s="279">
        <f>δικαιώματα!O11+φύλλα2α!K11+πολλΣυμβ!U11+αντίγραφα!O11</f>
        <v>604</v>
      </c>
      <c r="M11" s="279"/>
      <c r="N11" s="279">
        <f>συμβολαια!O11</f>
        <v>23660</v>
      </c>
      <c r="O11" s="279">
        <f t="shared" si="0"/>
        <v>604</v>
      </c>
      <c r="P11" s="279">
        <f>χαρτόσ!Y11</f>
        <v>0</v>
      </c>
      <c r="Q11" s="279">
        <f>'κ-15-17'!AF11</f>
        <v>0</v>
      </c>
      <c r="R11" s="279" t="e">
        <f t="shared" si="1"/>
        <v>#VALUE!</v>
      </c>
      <c r="S11" s="236" t="str">
        <f>αντίγραφα!S11</f>
        <v>*7*</v>
      </c>
      <c r="T11" s="236" t="s">
        <v>268</v>
      </c>
      <c r="U11" s="236" t="s">
        <v>269</v>
      </c>
      <c r="V11" s="236" t="s">
        <v>270</v>
      </c>
      <c r="W11" s="236" t="s">
        <v>271</v>
      </c>
      <c r="X11" s="236" t="e">
        <f>αντίγραφα!T11+αντίγραφα!U11+αντίγραφα!V11</f>
        <v>#VALUE!</v>
      </c>
      <c r="Y11" s="227"/>
    </row>
    <row r="12" spans="1:25" s="27" customFormat="1">
      <c r="A12" s="34" t="str">
        <f>συμβολαια!A12</f>
        <v>..??..</v>
      </c>
      <c r="B12" s="168">
        <f>συμβολαια!B12</f>
        <v>36103</v>
      </c>
      <c r="C12" s="165" t="str">
        <f>συμβολαια!C12</f>
        <v>δωρεά</v>
      </c>
      <c r="D12" s="311">
        <f>συμβολαια!D12</f>
        <v>1250000</v>
      </c>
      <c r="E12" s="23"/>
      <c r="F12" s="23"/>
      <c r="G12" s="23"/>
      <c r="H12" s="23"/>
      <c r="I12" s="23"/>
      <c r="J12" s="23"/>
      <c r="K12" s="279">
        <f>συμβολαια!N12</f>
        <v>-5582</v>
      </c>
      <c r="L12" s="279">
        <f>δικαιώματα!O12+φύλλα2α!K12+πολλΣυμβ!U12+αντίγραφα!O12</f>
        <v>4614</v>
      </c>
      <c r="M12" s="279"/>
      <c r="N12" s="279">
        <f>συμβολαια!O12</f>
        <v>55628</v>
      </c>
      <c r="O12" s="279">
        <f t="shared" si="0"/>
        <v>4614</v>
      </c>
      <c r="P12" s="279">
        <f>χαρτόσ!Y12</f>
        <v>0</v>
      </c>
      <c r="Q12" s="279">
        <f>'κ-15-17'!AF12</f>
        <v>25937.500000000004</v>
      </c>
      <c r="R12" s="279" t="e">
        <f t="shared" si="1"/>
        <v>#VALUE!</v>
      </c>
      <c r="S12" s="236" t="str">
        <f>αντίγραφα!S12</f>
        <v>*7*</v>
      </c>
      <c r="T12" s="236" t="s">
        <v>268</v>
      </c>
      <c r="U12" s="236" t="s">
        <v>269</v>
      </c>
      <c r="V12" s="236" t="s">
        <v>270</v>
      </c>
      <c r="W12" s="236" t="s">
        <v>271</v>
      </c>
      <c r="X12" s="236" t="e">
        <f>αντίγραφα!T12+αντίγραφα!U12+αντίγραφα!V12</f>
        <v>#VALUE!</v>
      </c>
      <c r="Y12" s="227"/>
    </row>
    <row r="13" spans="1:25" s="27" customFormat="1">
      <c r="A13" s="34" t="str">
        <f>συμβολαια!A13</f>
        <v>..??..</v>
      </c>
      <c r="B13" s="168">
        <f>συμβολαια!B13</f>
        <v>36103</v>
      </c>
      <c r="C13" s="165" t="str">
        <f>συμβολαια!C13</f>
        <v>δωρεά</v>
      </c>
      <c r="D13" s="311">
        <f>συμβολαια!D13</f>
        <v>630000</v>
      </c>
      <c r="E13" s="23"/>
      <c r="F13" s="23"/>
      <c r="G13" s="23"/>
      <c r="H13" s="23"/>
      <c r="I13" s="23"/>
      <c r="J13" s="23"/>
      <c r="K13" s="279">
        <f>συμβολαια!N13</f>
        <v>-1738</v>
      </c>
      <c r="L13" s="279">
        <f>δικαιώματα!O13+φύλλα2α!K13+πολλΣυμβ!U13+αντίγραφα!O13</f>
        <v>1738</v>
      </c>
      <c r="M13" s="279"/>
      <c r="N13" s="279">
        <f>συμβολαια!O13</f>
        <v>31220</v>
      </c>
      <c r="O13" s="279">
        <f t="shared" si="0"/>
        <v>1738</v>
      </c>
      <c r="P13" s="279">
        <f>χαρτόσ!Y13</f>
        <v>0</v>
      </c>
      <c r="Q13" s="279">
        <f>'κ-15-17'!AF13</f>
        <v>13072.500000000002</v>
      </c>
      <c r="R13" s="279" t="e">
        <f t="shared" si="1"/>
        <v>#VALUE!</v>
      </c>
      <c r="S13" s="236" t="str">
        <f>αντίγραφα!S13</f>
        <v>*7*</v>
      </c>
      <c r="T13" s="236" t="s">
        <v>268</v>
      </c>
      <c r="U13" s="236" t="s">
        <v>269</v>
      </c>
      <c r="V13" s="236" t="s">
        <v>270</v>
      </c>
      <c r="W13" s="236" t="s">
        <v>271</v>
      </c>
      <c r="X13" s="236" t="e">
        <f>αντίγραφα!T13+αντίγραφα!U13+αντίγραφα!V13</f>
        <v>#VALUE!</v>
      </c>
      <c r="Y13" s="227"/>
    </row>
    <row r="14" spans="1:25" s="27" customFormat="1">
      <c r="A14" s="34" t="str">
        <f>συμβολαια!A14</f>
        <v>..???..</v>
      </c>
      <c r="B14" s="168">
        <f>συμβολαια!B14</f>
        <v>36103</v>
      </c>
      <c r="C14" s="165" t="str">
        <f>συμβολαια!C14</f>
        <v>διανομή</v>
      </c>
      <c r="D14" s="311">
        <f>συμβολαια!D14</f>
        <v>6000000</v>
      </c>
      <c r="E14" s="23"/>
      <c r="F14" s="23"/>
      <c r="G14" s="23"/>
      <c r="H14" s="23"/>
      <c r="I14" s="23"/>
      <c r="J14" s="23"/>
      <c r="K14" s="279">
        <f>συμβολαια!N14</f>
        <v>-11404</v>
      </c>
      <c r="L14" s="279">
        <f>δικαιώματα!O14+φύλλα2α!K14+πολλΣυμβ!U14+αντίγραφα!O14</f>
        <v>11404</v>
      </c>
      <c r="M14" s="279"/>
      <c r="N14" s="279">
        <f>συμβολαια!O14</f>
        <v>95660</v>
      </c>
      <c r="O14" s="279">
        <f t="shared" si="0"/>
        <v>11404</v>
      </c>
      <c r="P14" s="279">
        <f>χαρτόσ!Y14</f>
        <v>0</v>
      </c>
      <c r="Q14" s="279">
        <f>'κ-15-17'!AF14</f>
        <v>124500</v>
      </c>
      <c r="R14" s="279" t="e">
        <f t="shared" si="1"/>
        <v>#VALUE!</v>
      </c>
      <c r="S14" s="236" t="str">
        <f>αντίγραφα!S14</f>
        <v>*7*</v>
      </c>
      <c r="T14" s="236" t="s">
        <v>268</v>
      </c>
      <c r="U14" s="236" t="s">
        <v>269</v>
      </c>
      <c r="V14" s="236" t="s">
        <v>270</v>
      </c>
      <c r="W14" s="236" t="s">
        <v>271</v>
      </c>
      <c r="X14" s="236" t="e">
        <f>αντίγραφα!T14+αντίγραφα!U14+αντίγραφα!V14</f>
        <v>#VALUE!</v>
      </c>
      <c r="Y14" s="227"/>
    </row>
    <row r="15" spans="1:25" s="27" customFormat="1">
      <c r="A15" s="34">
        <f>συμβολαια!A15</f>
        <v>0</v>
      </c>
      <c r="B15" s="168">
        <f>συμβολαια!B15</f>
        <v>0</v>
      </c>
      <c r="C15" s="165" t="str">
        <f>συμβολαια!C15</f>
        <v>οριζόντιος σύσταση</v>
      </c>
      <c r="D15" s="311">
        <f>συμβολαια!D15</f>
        <v>0</v>
      </c>
      <c r="E15" s="23"/>
      <c r="F15" s="23"/>
      <c r="G15" s="23"/>
      <c r="H15" s="23"/>
      <c r="I15" s="23"/>
      <c r="J15" s="23"/>
      <c r="K15" s="279">
        <f>συμβολαια!N15</f>
        <v>-604</v>
      </c>
      <c r="L15" s="279">
        <f>δικαιώματα!O15+φύλλα2α!K15+πολλΣυμβ!U15+αντίγραφα!O15</f>
        <v>604</v>
      </c>
      <c r="M15" s="279"/>
      <c r="N15" s="279">
        <f>συμβολαια!O15</f>
        <v>23660</v>
      </c>
      <c r="O15" s="279">
        <f t="shared" si="0"/>
        <v>604</v>
      </c>
      <c r="P15" s="279">
        <f>χαρτόσ!Y15</f>
        <v>0</v>
      </c>
      <c r="Q15" s="279">
        <f>'κ-15-17'!AF15</f>
        <v>0</v>
      </c>
      <c r="R15" s="279" t="e">
        <f t="shared" si="1"/>
        <v>#VALUE!</v>
      </c>
      <c r="S15" s="236" t="str">
        <f>αντίγραφα!S15</f>
        <v>*7*</v>
      </c>
      <c r="T15" s="236" t="s">
        <v>268</v>
      </c>
      <c r="U15" s="236" t="s">
        <v>269</v>
      </c>
      <c r="V15" s="236" t="s">
        <v>270</v>
      </c>
      <c r="W15" s="236" t="s">
        <v>271</v>
      </c>
      <c r="X15" s="236" t="e">
        <f>αντίγραφα!T15+αντίγραφα!U15+αντίγραφα!V15</f>
        <v>#VALUE!</v>
      </c>
      <c r="Y15" s="227"/>
    </row>
    <row r="16" spans="1:25" s="27" customFormat="1">
      <c r="A16" s="34">
        <f>συμβολαια!A16</f>
        <v>0</v>
      </c>
      <c r="B16" s="168">
        <f>συμβολαια!B16</f>
        <v>0</v>
      </c>
      <c r="C16" s="165" t="str">
        <f>συμβολαια!C16</f>
        <v>κάθετος σύσταση</v>
      </c>
      <c r="D16" s="311">
        <f>συμβολαια!D16</f>
        <v>0</v>
      </c>
      <c r="E16" s="23"/>
      <c r="F16" s="23"/>
      <c r="G16" s="23"/>
      <c r="H16" s="23"/>
      <c r="I16" s="23"/>
      <c r="J16" s="23"/>
      <c r="K16" s="279">
        <f>συμβολαια!N16</f>
        <v>-604</v>
      </c>
      <c r="L16" s="279">
        <f>δικαιώματα!O16+φύλλα2α!K16+πολλΣυμβ!U16+αντίγραφα!O16</f>
        <v>604</v>
      </c>
      <c r="M16" s="279"/>
      <c r="N16" s="279">
        <f>συμβολαια!O16</f>
        <v>23660</v>
      </c>
      <c r="O16" s="279">
        <f t="shared" si="0"/>
        <v>604</v>
      </c>
      <c r="P16" s="279">
        <f>χαρτόσ!Y16</f>
        <v>0</v>
      </c>
      <c r="Q16" s="279">
        <f>'κ-15-17'!AF16</f>
        <v>0</v>
      </c>
      <c r="R16" s="279" t="e">
        <f t="shared" si="1"/>
        <v>#VALUE!</v>
      </c>
      <c r="S16" s="236" t="str">
        <f>αντίγραφα!S16</f>
        <v>*7*</v>
      </c>
      <c r="T16" s="236" t="s">
        <v>268</v>
      </c>
      <c r="U16" s="236" t="s">
        <v>269</v>
      </c>
      <c r="V16" s="236" t="s">
        <v>270</v>
      </c>
      <c r="W16" s="236" t="s">
        <v>271</v>
      </c>
      <c r="X16" s="236" t="e">
        <f>αντίγραφα!T16+αντίγραφα!U16+αντίγραφα!V16</f>
        <v>#VALUE!</v>
      </c>
      <c r="Y16" s="227"/>
    </row>
    <row r="17" spans="1:28" s="27" customFormat="1">
      <c r="A17" s="34" t="str">
        <f>συμβολαια!A17</f>
        <v>..??..</v>
      </c>
      <c r="B17" s="168">
        <f>συμβολαια!B17</f>
        <v>36104</v>
      </c>
      <c r="C17" s="165" t="str">
        <f>συμβολαια!C17</f>
        <v>γονική</v>
      </c>
      <c r="D17" s="311">
        <f>συμβολαια!D17</f>
        <v>1300000</v>
      </c>
      <c r="E17" s="23"/>
      <c r="F17" s="23"/>
      <c r="G17" s="23"/>
      <c r="H17" s="23"/>
      <c r="I17" s="23"/>
      <c r="J17" s="23"/>
      <c r="K17" s="279">
        <f>συμβολαια!N17</f>
        <v>-2943.9999999999995</v>
      </c>
      <c r="L17" s="279">
        <f>δικαιώματα!O17+φύλλα2α!K17+πολλΣυμβ!U17+αντίγραφα!O17</f>
        <v>2943.9999999999995</v>
      </c>
      <c r="M17" s="279"/>
      <c r="N17" s="279">
        <f>συμβολαια!O17</f>
        <v>39260</v>
      </c>
      <c r="O17" s="279">
        <f t="shared" si="0"/>
        <v>2943.9999999999995</v>
      </c>
      <c r="P17" s="279">
        <f>χαρτόσ!Y17</f>
        <v>0</v>
      </c>
      <c r="Q17" s="279">
        <f>'κ-15-17'!AF17</f>
        <v>26975</v>
      </c>
      <c r="R17" s="279" t="e">
        <f t="shared" si="1"/>
        <v>#VALUE!</v>
      </c>
      <c r="S17" s="236" t="str">
        <f>αντίγραφα!S17</f>
        <v>*7*</v>
      </c>
      <c r="T17" s="236" t="s">
        <v>268</v>
      </c>
      <c r="U17" s="236" t="s">
        <v>269</v>
      </c>
      <c r="V17" s="236" t="s">
        <v>270</v>
      </c>
      <c r="W17" s="236" t="s">
        <v>271</v>
      </c>
      <c r="X17" s="236" t="e">
        <f>αντίγραφα!T17+αντίγραφα!U17+αντίγραφα!V17</f>
        <v>#VALUE!</v>
      </c>
      <c r="Y17" s="227"/>
    </row>
    <row r="18" spans="1:28" s="27" customFormat="1">
      <c r="A18" s="34" t="str">
        <f>συμβολαια!A18</f>
        <v>????</v>
      </c>
      <c r="B18" s="168">
        <f>συμβολαια!B18</f>
        <v>36104</v>
      </c>
      <c r="C18" s="165" t="str">
        <f>συμβολαια!C18</f>
        <v xml:space="preserve">γονική καταστήματος &amp; ψιλής κυριότητας ( διαμερίσματος ) </v>
      </c>
      <c r="D18" s="311">
        <f>συμβολαια!D18</f>
        <v>3550000</v>
      </c>
      <c r="E18" s="23"/>
      <c r="F18" s="23"/>
      <c r="G18" s="23"/>
      <c r="H18" s="23"/>
      <c r="I18" s="23"/>
      <c r="J18" s="23"/>
      <c r="K18" s="279">
        <f>συμβολαια!N18</f>
        <v>-6994</v>
      </c>
      <c r="L18" s="279">
        <f>δικαιώματα!O18+φύλλα2α!K18+πολλΣυμβ!U18+αντίγραφα!O18</f>
        <v>6994</v>
      </c>
      <c r="M18" s="279"/>
      <c r="N18" s="279">
        <f>συμβολαια!O18</f>
        <v>66260</v>
      </c>
      <c r="O18" s="279">
        <f t="shared" si="0"/>
        <v>6994</v>
      </c>
      <c r="P18" s="279">
        <f>χαρτόσ!Y18</f>
        <v>0</v>
      </c>
      <c r="Q18" s="279">
        <f>'κ-15-17'!AF18</f>
        <v>73662.500000000015</v>
      </c>
      <c r="R18" s="279" t="e">
        <f t="shared" si="1"/>
        <v>#VALUE!</v>
      </c>
      <c r="S18" s="236" t="str">
        <f>αντίγραφα!S18</f>
        <v>*7*</v>
      </c>
      <c r="T18" s="236" t="s">
        <v>268</v>
      </c>
      <c r="U18" s="236" t="s">
        <v>269</v>
      </c>
      <c r="V18" s="236" t="s">
        <v>270</v>
      </c>
      <c r="W18" s="236" t="s">
        <v>271</v>
      </c>
      <c r="X18" s="236" t="e">
        <f>αντίγραφα!T18+αντίγραφα!U18+αντίγραφα!V18</f>
        <v>#VALUE!</v>
      </c>
      <c r="Y18" s="227"/>
    </row>
    <row r="19" spans="1:28" s="27" customFormat="1">
      <c r="A19" s="34">
        <f>συμβολαια!A19</f>
        <v>0</v>
      </c>
      <c r="B19" s="168">
        <f>συμβολαια!B19</f>
        <v>0</v>
      </c>
      <c r="C19" s="165" t="str">
        <f>συμβολαια!C19</f>
        <v>οριζόντιος σύσταση</v>
      </c>
      <c r="D19" s="311">
        <f>συμβολαια!D19</f>
        <v>0</v>
      </c>
      <c r="E19" s="23"/>
      <c r="F19" s="23"/>
      <c r="G19" s="23"/>
      <c r="H19" s="23"/>
      <c r="I19" s="23"/>
      <c r="J19" s="23"/>
      <c r="K19" s="279">
        <f>συμβολαια!N19</f>
        <v>-604</v>
      </c>
      <c r="L19" s="279">
        <f>δικαιώματα!O19+φύλλα2α!K19+πολλΣυμβ!U19+αντίγραφα!O19</f>
        <v>604</v>
      </c>
      <c r="M19" s="279"/>
      <c r="N19" s="279">
        <f>συμβολαια!O19</f>
        <v>23660</v>
      </c>
      <c r="O19" s="279">
        <f t="shared" si="0"/>
        <v>604</v>
      </c>
      <c r="P19" s="279">
        <f>χαρτόσ!Y19</f>
        <v>0</v>
      </c>
      <c r="Q19" s="279">
        <f>'κ-15-17'!AF19</f>
        <v>0</v>
      </c>
      <c r="R19" s="279" t="e">
        <f t="shared" si="1"/>
        <v>#VALUE!</v>
      </c>
      <c r="S19" s="236" t="str">
        <f>αντίγραφα!S19</f>
        <v>*7*</v>
      </c>
      <c r="T19" s="236" t="s">
        <v>268</v>
      </c>
      <c r="U19" s="236" t="s">
        <v>269</v>
      </c>
      <c r="V19" s="236" t="s">
        <v>270</v>
      </c>
      <c r="W19" s="236" t="s">
        <v>271</v>
      </c>
      <c r="X19" s="236" t="e">
        <f>αντίγραφα!T19+αντίγραφα!U19+αντίγραφα!V19</f>
        <v>#VALUE!</v>
      </c>
      <c r="Y19" s="227"/>
    </row>
    <row r="20" spans="1:28" s="27" customFormat="1">
      <c r="A20" s="34" t="str">
        <f>συμβολαια!A20</f>
        <v>..??..</v>
      </c>
      <c r="B20" s="168">
        <f>συμβολαια!B20</f>
        <v>36104</v>
      </c>
      <c r="C20" s="165" t="str">
        <f>συμβολαια!C20</f>
        <v xml:space="preserve">γονικής πρόταση </v>
      </c>
      <c r="D20" s="311">
        <f>συμβολαια!D20</f>
        <v>1300000</v>
      </c>
      <c r="E20" s="23"/>
      <c r="F20" s="23"/>
      <c r="G20" s="23"/>
      <c r="H20" s="23"/>
      <c r="I20" s="23"/>
      <c r="J20" s="23"/>
      <c r="K20" s="279">
        <f>συμβολαια!N20</f>
        <v>-2943.9999999999995</v>
      </c>
      <c r="L20" s="279">
        <f>δικαιώματα!O20+φύλλα2α!K20+πολλΣυμβ!U20+αντίγραφα!O20</f>
        <v>2943.9999999999995</v>
      </c>
      <c r="M20" s="279"/>
      <c r="N20" s="279">
        <f>συμβολαια!O20</f>
        <v>39260</v>
      </c>
      <c r="O20" s="279">
        <f t="shared" si="0"/>
        <v>2943.9999999999995</v>
      </c>
      <c r="P20" s="279">
        <f>χαρτόσ!Y20</f>
        <v>0</v>
      </c>
      <c r="Q20" s="279">
        <f>'κ-15-17'!AF20</f>
        <v>26975</v>
      </c>
      <c r="R20" s="279" t="e">
        <f t="shared" si="1"/>
        <v>#VALUE!</v>
      </c>
      <c r="S20" s="236" t="str">
        <f>αντίγραφα!S20</f>
        <v>*7*</v>
      </c>
      <c r="T20" s="236" t="s">
        <v>268</v>
      </c>
      <c r="U20" s="236" t="s">
        <v>269</v>
      </c>
      <c r="V20" s="236" t="s">
        <v>270</v>
      </c>
      <c r="W20" s="236" t="s">
        <v>271</v>
      </c>
      <c r="X20" s="236" t="e">
        <f>αντίγραφα!T20+αντίγραφα!U20+αντίγραφα!V20</f>
        <v>#VALUE!</v>
      </c>
      <c r="Y20" s="227"/>
    </row>
    <row r="21" spans="1:28" s="27" customFormat="1">
      <c r="A21" s="34" t="str">
        <f>συμβολαια!A21</f>
        <v>..??..</v>
      </c>
      <c r="B21" s="168">
        <f>συμβολαια!B21</f>
        <v>36104</v>
      </c>
      <c r="C21" s="165" t="str">
        <f>συμβολαια!C21</f>
        <v>αγοραπωλησία τίμημα = Δ.Ο.Υ. =</v>
      </c>
      <c r="D21" s="311">
        <f>συμβολαια!D21</f>
        <v>1000000</v>
      </c>
      <c r="E21" s="23"/>
      <c r="F21" s="23"/>
      <c r="G21" s="23"/>
      <c r="H21" s="23"/>
      <c r="I21" s="23"/>
      <c r="J21" s="23"/>
      <c r="K21" s="279">
        <f>συμβολαια!N21</f>
        <v>-2403.9999999999995</v>
      </c>
      <c r="L21" s="279">
        <f>δικαιώματα!O21+φύλλα2α!K21+πολλΣυμβ!U21+αντίγραφα!O21</f>
        <v>2403.9999999999995</v>
      </c>
      <c r="M21" s="279"/>
      <c r="N21" s="279">
        <f>συμβολαια!O21</f>
        <v>35660</v>
      </c>
      <c r="O21" s="279">
        <f t="shared" si="0"/>
        <v>2403.9999999999995</v>
      </c>
      <c r="P21" s="279">
        <f>χαρτόσ!Y21</f>
        <v>0</v>
      </c>
      <c r="Q21" s="279">
        <f>'κ-15-17'!AF21</f>
        <v>20750.000000000004</v>
      </c>
      <c r="R21" s="279" t="e">
        <f t="shared" si="1"/>
        <v>#VALUE!</v>
      </c>
      <c r="S21" s="236" t="str">
        <f>αντίγραφα!S21</f>
        <v>*7*</v>
      </c>
      <c r="T21" s="236" t="s">
        <v>268</v>
      </c>
      <c r="U21" s="236" t="s">
        <v>269</v>
      </c>
      <c r="V21" s="236" t="s">
        <v>270</v>
      </c>
      <c r="W21" s="236" t="s">
        <v>271</v>
      </c>
      <c r="X21" s="236" t="e">
        <f>αντίγραφα!T21+αντίγραφα!U21+αντίγραφα!V21</f>
        <v>#VALUE!</v>
      </c>
      <c r="Y21" s="227"/>
    </row>
    <row r="22" spans="1:28" s="27" customFormat="1">
      <c r="A22" s="34" t="str">
        <f>συμβολαια!A22</f>
        <v>..??..</v>
      </c>
      <c r="B22" s="168">
        <f>συμβολαια!B22</f>
        <v>36105</v>
      </c>
      <c r="C22" s="165" t="str">
        <f>συμβολαια!C22</f>
        <v>γονική { με παρακράτηση επικαρπίας</v>
      </c>
      <c r="D22" s="311">
        <f>συμβολαια!D22</f>
        <v>5600000</v>
      </c>
      <c r="E22" s="23"/>
      <c r="F22" s="23"/>
      <c r="G22" s="23"/>
      <c r="H22" s="23"/>
      <c r="I22" s="23"/>
      <c r="J22" s="23"/>
      <c r="K22" s="279">
        <f>συμβολαια!N22</f>
        <v>-220</v>
      </c>
      <c r="L22" s="279">
        <f>δικαιώματα!O22+φύλλα2α!K22+πολλΣυμβ!U22+αντίγραφα!O22</f>
        <v>220</v>
      </c>
      <c r="M22" s="279"/>
      <c r="N22" s="279">
        <f>συμβολαια!O22</f>
        <v>20500</v>
      </c>
      <c r="O22" s="279">
        <f t="shared" si="0"/>
        <v>220</v>
      </c>
      <c r="P22" s="279">
        <f>χαρτόσ!Y22</f>
        <v>0</v>
      </c>
      <c r="Q22" s="279">
        <f>'κ-15-17'!AF22</f>
        <v>116200</v>
      </c>
      <c r="R22" s="279" t="e">
        <f t="shared" si="1"/>
        <v>#VALUE!</v>
      </c>
      <c r="S22" s="236" t="str">
        <f>αντίγραφα!S22</f>
        <v>*7*</v>
      </c>
      <c r="T22" s="236" t="s">
        <v>268</v>
      </c>
      <c r="U22" s="236" t="s">
        <v>269</v>
      </c>
      <c r="V22" s="236" t="s">
        <v>270</v>
      </c>
      <c r="W22" s="236" t="s">
        <v>271</v>
      </c>
      <c r="X22" s="236" t="e">
        <f>αντίγραφα!T22+αντίγραφα!U22+αντίγραφα!V22</f>
        <v>#VALUE!</v>
      </c>
      <c r="Y22" s="227"/>
    </row>
    <row r="23" spans="1:28">
      <c r="A23" s="34" t="str">
        <f>συμβολαια!A23</f>
        <v>..??..</v>
      </c>
      <c r="B23" s="168">
        <f>συμβολαια!B23</f>
        <v>36106</v>
      </c>
      <c r="C23" s="165" t="str">
        <f>συμβολαια!C23</f>
        <v>κληρονομιάς αποδοχή</v>
      </c>
      <c r="D23" s="311">
        <f>συμβολαια!D23</f>
        <v>0</v>
      </c>
      <c r="E23" s="20"/>
      <c r="F23" s="20"/>
      <c r="G23" s="20"/>
      <c r="H23" s="20"/>
      <c r="I23" s="20"/>
      <c r="J23" s="20"/>
      <c r="K23" s="279">
        <f>συμβολαια!N23</f>
        <v>-604</v>
      </c>
      <c r="L23" s="279">
        <f>δικαιώματα!O23+φύλλα2α!K23+πολλΣυμβ!U23+αντίγραφα!O23</f>
        <v>604</v>
      </c>
      <c r="M23" s="279"/>
      <c r="N23" s="279">
        <f>συμβολαια!O23</f>
        <v>23660</v>
      </c>
      <c r="O23" s="279">
        <f t="shared" si="0"/>
        <v>604</v>
      </c>
      <c r="P23" s="279">
        <f>χαρτόσ!Y23</f>
        <v>0</v>
      </c>
      <c r="Q23" s="279">
        <f>'κ-15-17'!AF23</f>
        <v>0</v>
      </c>
      <c r="R23" s="279" t="e">
        <f t="shared" si="1"/>
        <v>#VALUE!</v>
      </c>
      <c r="S23" s="236" t="str">
        <f>αντίγραφα!S23</f>
        <v>*7*</v>
      </c>
      <c r="T23" s="236" t="s">
        <v>268</v>
      </c>
      <c r="U23" s="236" t="s">
        <v>269</v>
      </c>
      <c r="V23" s="236" t="s">
        <v>270</v>
      </c>
      <c r="W23" s="236" t="s">
        <v>271</v>
      </c>
      <c r="X23" s="236" t="e">
        <f>αντίγραφα!T23+αντίγραφα!U23+αντίγραφα!V23</f>
        <v>#VALUE!</v>
      </c>
      <c r="Y23" s="237"/>
    </row>
    <row r="24" spans="1:28">
      <c r="A24" s="34" t="str">
        <f>συμβολαια!A24</f>
        <v>..??..</v>
      </c>
      <c r="B24" s="168">
        <f>συμβολαια!B24</f>
        <v>36108</v>
      </c>
      <c r="C24" s="165" t="str">
        <f>συμβολαια!C24</f>
        <v>αγοραπωλησία τίμημα = Δ.Ο.Υ. =</v>
      </c>
      <c r="D24" s="311">
        <f>συμβολαια!D24</f>
        <v>400000</v>
      </c>
      <c r="E24" s="20"/>
      <c r="F24" s="20"/>
      <c r="G24" s="20"/>
      <c r="H24" s="20"/>
      <c r="I24" s="20"/>
      <c r="J24" s="20"/>
      <c r="K24" s="279">
        <f>συμβολαια!N24</f>
        <v>-1324</v>
      </c>
      <c r="L24" s="279">
        <f>δικαιώματα!O24+φύλλα2α!K24+πολλΣυμβ!U24+αντίγραφα!O24</f>
        <v>1324</v>
      </c>
      <c r="M24" s="279"/>
      <c r="N24" s="279">
        <f>συμβολαια!O24</f>
        <v>28460</v>
      </c>
      <c r="O24" s="279">
        <f t="shared" si="0"/>
        <v>1324</v>
      </c>
      <c r="P24" s="279">
        <f>χαρτόσ!Y24</f>
        <v>0</v>
      </c>
      <c r="Q24" s="279">
        <f>'κ-15-17'!AF24</f>
        <v>8300.0000000000018</v>
      </c>
      <c r="R24" s="279" t="e">
        <f t="shared" si="1"/>
        <v>#VALUE!</v>
      </c>
      <c r="S24" s="236" t="str">
        <f>αντίγραφα!S24</f>
        <v>*7*</v>
      </c>
      <c r="T24" s="236" t="s">
        <v>268</v>
      </c>
      <c r="U24" s="236" t="s">
        <v>269</v>
      </c>
      <c r="V24" s="236" t="s">
        <v>270</v>
      </c>
      <c r="W24" s="236" t="s">
        <v>271</v>
      </c>
      <c r="X24" s="236" t="e">
        <f>αντίγραφα!T24+αντίγραφα!U24+αντίγραφα!V24</f>
        <v>#VALUE!</v>
      </c>
      <c r="Y24" s="237"/>
    </row>
    <row r="25" spans="1:28">
      <c r="A25" s="34" t="str">
        <f>συμβολαια!A25</f>
        <v>..??..</v>
      </c>
      <c r="B25" s="168">
        <f>συμβολαια!B25</f>
        <v>36108</v>
      </c>
      <c r="C25" s="165" t="str">
        <f>συμβολαια!C25</f>
        <v>αγοραπωλησία τίμημα 500.000 Δ.Ο.Υ. =</v>
      </c>
      <c r="D25" s="311">
        <f>συμβολαια!D25</f>
        <v>525000</v>
      </c>
      <c r="E25" s="20"/>
      <c r="F25" s="20"/>
      <c r="G25" s="20"/>
      <c r="H25" s="20"/>
      <c r="I25" s="20"/>
      <c r="J25" s="20"/>
      <c r="K25" s="279">
        <f>συμβολαια!N25</f>
        <v>-1549</v>
      </c>
      <c r="L25" s="279">
        <f>δικαιώματα!O25+φύλλα2α!K25+πολλΣυμβ!U25+αντίγραφα!O25</f>
        <v>1549</v>
      </c>
      <c r="M25" s="279"/>
      <c r="N25" s="279">
        <f>συμβολαια!O25</f>
        <v>29960</v>
      </c>
      <c r="O25" s="279">
        <f t="shared" si="0"/>
        <v>1549</v>
      </c>
      <c r="P25" s="279">
        <f>χαρτόσ!Y25</f>
        <v>0</v>
      </c>
      <c r="Q25" s="279">
        <f>'κ-15-17'!AF25</f>
        <v>10893.750000000002</v>
      </c>
      <c r="R25" s="279" t="e">
        <f t="shared" si="1"/>
        <v>#VALUE!</v>
      </c>
      <c r="S25" s="236" t="str">
        <f>αντίγραφα!S25</f>
        <v>*7*</v>
      </c>
      <c r="T25" s="236" t="s">
        <v>268</v>
      </c>
      <c r="U25" s="236" t="s">
        <v>269</v>
      </c>
      <c r="V25" s="236" t="s">
        <v>270</v>
      </c>
      <c r="W25" s="236" t="s">
        <v>271</v>
      </c>
      <c r="X25" s="236" t="e">
        <f>αντίγραφα!T25+αντίγραφα!U25+αντίγραφα!V25</f>
        <v>#VALUE!</v>
      </c>
      <c r="Y25" s="237"/>
    </row>
    <row r="26" spans="1:28" s="7" customFormat="1">
      <c r="A26" s="607" t="str">
        <f>συμβολαια!A26</f>
        <v>????</v>
      </c>
      <c r="B26" s="609">
        <f>συμβολαια!B26</f>
        <v>36108</v>
      </c>
      <c r="C26" s="404" t="str">
        <f>συμβολαια!C26</f>
        <v>εξόφληση {{{ δανείου 1.200.000δρχ /// ΑΓΑΠΕ = 15.000</v>
      </c>
      <c r="D26" s="405">
        <f>συμβολαια!D26</f>
        <v>1200000</v>
      </c>
      <c r="E26" s="366"/>
      <c r="F26" s="366"/>
      <c r="G26" s="366"/>
      <c r="H26" s="366"/>
      <c r="I26" s="366"/>
      <c r="J26" s="366"/>
      <c r="K26" s="350">
        <f>συμβολαια!N26</f>
        <v>6842</v>
      </c>
      <c r="L26" s="350">
        <f>δικαιώματα!O26+φύλλα2α!K26+πολλΣυμβ!U26+αντίγραφα!O26</f>
        <v>3287.9999999999995</v>
      </c>
      <c r="M26" s="406"/>
      <c r="N26" s="350">
        <f>συμβολαια!O26</f>
        <v>22930</v>
      </c>
      <c r="O26" s="350">
        <f t="shared" si="0"/>
        <v>3287.9999999999995</v>
      </c>
      <c r="P26" s="350">
        <f>χαρτόσ!Y26</f>
        <v>0</v>
      </c>
      <c r="Q26" s="350">
        <f>'κ-15-17'!AF26</f>
        <v>15600.000000000002</v>
      </c>
      <c r="R26" s="350">
        <f t="shared" si="1"/>
        <v>9500</v>
      </c>
      <c r="S26" s="382">
        <f>αντίγραφα!S26</f>
        <v>6600</v>
      </c>
      <c r="T26" s="382">
        <v>700</v>
      </c>
      <c r="U26" s="382"/>
      <c r="V26" s="382"/>
      <c r="W26" s="382"/>
      <c r="X26" s="382">
        <f>αντίγραφα!T26+αντίγραφα!U26+αντίγραφα!V26</f>
        <v>2200</v>
      </c>
      <c r="Y26" s="363"/>
    </row>
    <row r="27" spans="1:28" s="7" customFormat="1">
      <c r="A27" s="608"/>
      <c r="B27" s="610"/>
      <c r="C27" s="404" t="str">
        <f>συμβολαια!C27</f>
        <v>υποθήκη εξάλειψη</v>
      </c>
      <c r="D27" s="405">
        <f>συμβολαια!D27</f>
        <v>15000</v>
      </c>
      <c r="E27" s="366"/>
      <c r="F27" s="366"/>
      <c r="G27" s="366"/>
      <c r="H27" s="366"/>
      <c r="I27" s="366"/>
      <c r="J27" s="366"/>
      <c r="K27" s="350">
        <f>συμβολαια!N27</f>
        <v>-387.5</v>
      </c>
      <c r="L27" s="350">
        <f>δικαιώματα!O27+φύλλα2α!K27+πολλΣυμβ!U27+αντίγραφα!O27</f>
        <v>387.5</v>
      </c>
      <c r="M27" s="406"/>
      <c r="N27" s="350">
        <f>συμβολαια!O27</f>
        <v>7450</v>
      </c>
      <c r="O27" s="350">
        <f t="shared" si="0"/>
        <v>387.5</v>
      </c>
      <c r="P27" s="350">
        <f>χαρτόσ!Y27</f>
        <v>0</v>
      </c>
      <c r="Q27" s="350">
        <f>'κ-15-17'!AF27</f>
        <v>195.00000000000003</v>
      </c>
      <c r="R27" s="350"/>
      <c r="S27" s="382"/>
      <c r="T27" s="382"/>
      <c r="U27" s="382"/>
      <c r="V27" s="382"/>
      <c r="W27" s="382"/>
      <c r="X27" s="382"/>
      <c r="Y27" s="363"/>
    </row>
    <row r="28" spans="1:28">
      <c r="A28" s="34" t="str">
        <f>συμβολαια!A28</f>
        <v>..??..</v>
      </c>
      <c r="B28" s="168">
        <f>συμβολαια!B28</f>
        <v>36108</v>
      </c>
      <c r="C28" s="165" t="str">
        <f>συμβολαια!C28</f>
        <v>πληρεξούσιο</v>
      </c>
      <c r="D28" s="311">
        <f>συμβολαια!D28</f>
        <v>0</v>
      </c>
      <c r="E28" s="20"/>
      <c r="F28" s="20"/>
      <c r="G28" s="20"/>
      <c r="H28" s="20"/>
      <c r="I28" s="20"/>
      <c r="J28" s="20"/>
      <c r="K28" s="279">
        <f>συμβολαια!N28</f>
        <v>-604</v>
      </c>
      <c r="L28" s="279">
        <f>δικαιώματα!O28+φύλλα2α!K28+πολλΣυμβ!U28+αντίγραφα!O28</f>
        <v>604</v>
      </c>
      <c r="M28" s="279"/>
      <c r="N28" s="279">
        <f>συμβολαια!O28</f>
        <v>23660</v>
      </c>
      <c r="O28" s="279">
        <f t="shared" si="0"/>
        <v>604</v>
      </c>
      <c r="P28" s="279">
        <f>χαρτόσ!Y28</f>
        <v>0</v>
      </c>
      <c r="Q28" s="279">
        <f>'κ-15-17'!AF28</f>
        <v>0</v>
      </c>
      <c r="R28" s="279" t="e">
        <f t="shared" si="1"/>
        <v>#VALUE!</v>
      </c>
      <c r="S28" s="236" t="str">
        <f>αντίγραφα!S28</f>
        <v>*7*</v>
      </c>
      <c r="T28" s="236" t="s">
        <v>268</v>
      </c>
      <c r="U28" s="236" t="s">
        <v>269</v>
      </c>
      <c r="V28" s="236" t="s">
        <v>270</v>
      </c>
      <c r="W28" s="236" t="s">
        <v>271</v>
      </c>
      <c r="X28" s="236" t="e">
        <f>αντίγραφα!T28+αντίγραφα!U28+αντίγραφα!V28</f>
        <v>#VALUE!</v>
      </c>
      <c r="Y28" s="237"/>
      <c r="AA28" s="11"/>
    </row>
    <row r="29" spans="1:28">
      <c r="A29" s="34" t="str">
        <f>συμβολαια!A29</f>
        <v>..??..</v>
      </c>
      <c r="B29" s="168">
        <f>συμβολαια!B29</f>
        <v>36108</v>
      </c>
      <c r="C29" s="165" t="str">
        <f>συμβολαια!C29</f>
        <v>κληρονομιάς αποδοχή</v>
      </c>
      <c r="D29" s="311">
        <f>συμβολαια!D29</f>
        <v>0</v>
      </c>
      <c r="E29" s="20"/>
      <c r="F29" s="20"/>
      <c r="G29" s="20"/>
      <c r="H29" s="20"/>
      <c r="I29" s="20"/>
      <c r="J29" s="20"/>
      <c r="K29" s="279">
        <f>συμβολαια!N29</f>
        <v>-604</v>
      </c>
      <c r="L29" s="279">
        <f>δικαιώματα!O29+φύλλα2α!K29+πολλΣυμβ!U29+αντίγραφα!O29</f>
        <v>604</v>
      </c>
      <c r="M29" s="279"/>
      <c r="N29" s="279">
        <f>συμβολαια!O29</f>
        <v>23660</v>
      </c>
      <c r="O29" s="279">
        <f t="shared" si="0"/>
        <v>604</v>
      </c>
      <c r="P29" s="279">
        <f>χαρτόσ!Y29</f>
        <v>0</v>
      </c>
      <c r="Q29" s="279">
        <f>'κ-15-17'!AF29</f>
        <v>0</v>
      </c>
      <c r="R29" s="279" t="e">
        <f t="shared" si="1"/>
        <v>#VALUE!</v>
      </c>
      <c r="S29" s="236" t="str">
        <f>αντίγραφα!S29</f>
        <v>*7*</v>
      </c>
      <c r="T29" s="236" t="s">
        <v>268</v>
      </c>
      <c r="U29" s="236" t="s">
        <v>269</v>
      </c>
      <c r="V29" s="236" t="s">
        <v>270</v>
      </c>
      <c r="W29" s="236" t="s">
        <v>271</v>
      </c>
      <c r="X29" s="236" t="e">
        <f>αντίγραφα!T29+αντίγραφα!U29+αντίγραφα!V29</f>
        <v>#VALUE!</v>
      </c>
      <c r="Y29" s="237"/>
    </row>
    <row r="30" spans="1:28">
      <c r="A30" s="34" t="str">
        <f>συμβολαια!A30</f>
        <v>..??..</v>
      </c>
      <c r="B30" s="168">
        <f>συμβολαια!B30</f>
        <v>36108</v>
      </c>
      <c r="C30" s="165" t="str">
        <f>συμβολαια!C30</f>
        <v>γονική</v>
      </c>
      <c r="D30" s="311">
        <f>συμβολαια!D30</f>
        <v>1187500</v>
      </c>
      <c r="E30" s="20"/>
      <c r="F30" s="20"/>
      <c r="G30" s="20"/>
      <c r="H30" s="20"/>
      <c r="I30" s="20"/>
      <c r="J30" s="20"/>
      <c r="K30" s="279">
        <f>συμβολαια!N30</f>
        <v>-2741.4999999999995</v>
      </c>
      <c r="L30" s="279">
        <f>δικαιώματα!O30+φύλλα2α!K30+πολλΣυμβ!U30+αντίγραφα!O30</f>
        <v>2741.4999999999995</v>
      </c>
      <c r="M30" s="279"/>
      <c r="N30" s="279">
        <f>συμβολαια!O30</f>
        <v>37910</v>
      </c>
      <c r="O30" s="279">
        <f t="shared" si="0"/>
        <v>2741.4999999999995</v>
      </c>
      <c r="P30" s="279">
        <f>χαρτόσ!Y30</f>
        <v>0</v>
      </c>
      <c r="Q30" s="279">
        <f>'κ-15-17'!AF30</f>
        <v>24640.625000000004</v>
      </c>
      <c r="R30" s="279" t="e">
        <f t="shared" si="1"/>
        <v>#VALUE!</v>
      </c>
      <c r="S30" s="236" t="str">
        <f>αντίγραφα!S30</f>
        <v>*7*</v>
      </c>
      <c r="T30" s="236" t="s">
        <v>268</v>
      </c>
      <c r="U30" s="236" t="s">
        <v>269</v>
      </c>
      <c r="V30" s="236" t="s">
        <v>270</v>
      </c>
      <c r="W30" s="236" t="s">
        <v>271</v>
      </c>
      <c r="X30" s="236" t="e">
        <f>αντίγραφα!T30+αντίγραφα!U30+αντίγραφα!V30</f>
        <v>#VALUE!</v>
      </c>
      <c r="Y30" s="237"/>
      <c r="AB30" s="312">
        <v>1100</v>
      </c>
    </row>
    <row r="31" spans="1:28">
      <c r="A31" s="34" t="str">
        <f>συμβολαια!A31</f>
        <v>..??..</v>
      </c>
      <c r="B31" s="168">
        <f>συμβολαια!B31</f>
        <v>36108</v>
      </c>
      <c r="C31" s="165" t="str">
        <f>συμβολαια!C31</f>
        <v xml:space="preserve">διανομή </v>
      </c>
      <c r="D31" s="311">
        <f>συμβολαια!D31</f>
        <v>3888000</v>
      </c>
      <c r="E31" s="20"/>
      <c r="F31" s="20"/>
      <c r="G31" s="20"/>
      <c r="H31" s="20"/>
      <c r="I31" s="20"/>
      <c r="J31" s="20"/>
      <c r="K31" s="279">
        <f>συμβολαια!N31</f>
        <v>-10572.4</v>
      </c>
      <c r="L31" s="279">
        <f>δικαιώματα!O31+φύλλα2α!K31+πολλΣυμβ!U31+αντίγραφα!O31</f>
        <v>9362.4</v>
      </c>
      <c r="M31" s="279"/>
      <c r="N31" s="279">
        <f>συμβολαια!O31</f>
        <v>87526</v>
      </c>
      <c r="O31" s="279">
        <f t="shared" si="0"/>
        <v>9362.4</v>
      </c>
      <c r="P31" s="279">
        <f>χαρτόσ!Y31</f>
        <v>0</v>
      </c>
      <c r="Q31" s="279">
        <f>'κ-15-17'!AF31</f>
        <v>80676.000000000015</v>
      </c>
      <c r="R31" s="279" t="e">
        <f t="shared" si="1"/>
        <v>#VALUE!</v>
      </c>
      <c r="S31" s="236" t="str">
        <f>αντίγραφα!S31</f>
        <v>*7*</v>
      </c>
      <c r="T31" s="236" t="s">
        <v>268</v>
      </c>
      <c r="U31" s="236" t="s">
        <v>269</v>
      </c>
      <c r="V31" s="236" t="s">
        <v>270</v>
      </c>
      <c r="W31" s="236" t="s">
        <v>271</v>
      </c>
      <c r="X31" s="236" t="e">
        <f>αντίγραφα!T31+αντίγραφα!U31+αντίγραφα!V31</f>
        <v>#VALUE!</v>
      </c>
      <c r="Y31" s="237"/>
      <c r="AB31" s="312">
        <v>3</v>
      </c>
    </row>
    <row r="32" spans="1:28">
      <c r="A32" s="34" t="str">
        <f>συμβολαια!A32</f>
        <v>..??..</v>
      </c>
      <c r="B32" s="168">
        <f>συμβολαια!B32</f>
        <v>36110</v>
      </c>
      <c r="C32" s="165" t="str">
        <f>συμβολαια!C32</f>
        <v>γονική</v>
      </c>
      <c r="D32" s="311">
        <f>συμβολαια!D32</f>
        <v>5150000</v>
      </c>
      <c r="E32" s="20"/>
      <c r="F32" s="20"/>
      <c r="G32" s="20"/>
      <c r="H32" s="20"/>
      <c r="I32" s="20"/>
      <c r="J32" s="20"/>
      <c r="K32" s="279">
        <f>συμβολαια!N32</f>
        <v>-9874</v>
      </c>
      <c r="L32" s="279">
        <f>δικαιώματα!O32+φύλλα2α!K32+πολλΣυμβ!U32+αντίγραφα!O32</f>
        <v>9874</v>
      </c>
      <c r="M32" s="279"/>
      <c r="N32" s="279">
        <f>συμβολαια!O32</f>
        <v>85460</v>
      </c>
      <c r="O32" s="279">
        <f t="shared" si="0"/>
        <v>9874</v>
      </c>
      <c r="P32" s="279">
        <f>χαρτόσ!Y32</f>
        <v>0</v>
      </c>
      <c r="Q32" s="279">
        <f>'κ-15-17'!AF32</f>
        <v>106862.5</v>
      </c>
      <c r="R32" s="279" t="e">
        <f t="shared" si="1"/>
        <v>#VALUE!</v>
      </c>
      <c r="S32" s="236" t="str">
        <f>αντίγραφα!S32</f>
        <v>*7*</v>
      </c>
      <c r="T32" s="236" t="s">
        <v>268</v>
      </c>
      <c r="U32" s="236" t="s">
        <v>269</v>
      </c>
      <c r="V32" s="236" t="s">
        <v>270</v>
      </c>
      <c r="W32" s="236" t="s">
        <v>271</v>
      </c>
      <c r="X32" s="236" t="e">
        <f>αντίγραφα!T32+αντίγραφα!U32+αντίγραφα!V32</f>
        <v>#VALUE!</v>
      </c>
      <c r="Y32" s="237"/>
      <c r="AB32" s="11">
        <f>AB30*AB31</f>
        <v>3300</v>
      </c>
    </row>
    <row r="33" spans="1:28">
      <c r="A33" s="34" t="str">
        <f>συμβολαια!A33</f>
        <v>..??..</v>
      </c>
      <c r="B33" s="168">
        <f>συμβολαια!B33</f>
        <v>36110</v>
      </c>
      <c r="C33" s="165" t="str">
        <f>συμβολαια!C33</f>
        <v>πληρεξούσιο</v>
      </c>
      <c r="D33" s="311">
        <f>συμβολαια!D33</f>
        <v>0</v>
      </c>
      <c r="E33" s="20"/>
      <c r="F33" s="20"/>
      <c r="G33" s="20"/>
      <c r="H33" s="20"/>
      <c r="I33" s="20"/>
      <c r="J33" s="20"/>
      <c r="K33" s="279">
        <f>συμβολαια!N33</f>
        <v>-604</v>
      </c>
      <c r="L33" s="279">
        <f>δικαιώματα!O33+φύλλα2α!K33+πολλΣυμβ!U33+αντίγραφα!O33</f>
        <v>604</v>
      </c>
      <c r="M33" s="279"/>
      <c r="N33" s="279">
        <f>συμβολαια!O33</f>
        <v>23660</v>
      </c>
      <c r="O33" s="279">
        <f t="shared" si="0"/>
        <v>604</v>
      </c>
      <c r="P33" s="279">
        <f>χαρτόσ!Y33</f>
        <v>0</v>
      </c>
      <c r="Q33" s="279">
        <f>'κ-15-17'!AF33</f>
        <v>0</v>
      </c>
      <c r="R33" s="279" t="e">
        <f t="shared" si="1"/>
        <v>#VALUE!</v>
      </c>
      <c r="S33" s="236" t="str">
        <f>αντίγραφα!S33</f>
        <v>*7*</v>
      </c>
      <c r="T33" s="236" t="s">
        <v>268</v>
      </c>
      <c r="U33" s="236" t="s">
        <v>269</v>
      </c>
      <c r="V33" s="236" t="s">
        <v>270</v>
      </c>
      <c r="W33" s="236" t="s">
        <v>271</v>
      </c>
      <c r="X33" s="236" t="e">
        <f>αντίγραφα!T33+αντίγραφα!U33+αντίγραφα!V33</f>
        <v>#VALUE!</v>
      </c>
      <c r="Y33" s="237"/>
    </row>
    <row r="34" spans="1:28">
      <c r="A34" s="34" t="str">
        <f>συμβολαια!A34</f>
        <v>..??..</v>
      </c>
      <c r="B34" s="168">
        <f>συμβολαια!B34</f>
        <v>36112</v>
      </c>
      <c r="C34" s="165" t="str">
        <f>συμβολαια!C34</f>
        <v>βεβαίωση ένορκος</v>
      </c>
      <c r="D34" s="311">
        <f>συμβολαια!D34</f>
        <v>0</v>
      </c>
      <c r="E34" s="20"/>
      <c r="F34" s="20"/>
      <c r="G34" s="20"/>
      <c r="H34" s="20"/>
      <c r="I34" s="20"/>
      <c r="J34" s="20"/>
      <c r="K34" s="279">
        <f>συμβολαια!N34</f>
        <v>-604</v>
      </c>
      <c r="L34" s="279">
        <f>δικαιώματα!O34+φύλλα2α!K34+πολλΣυμβ!U34+αντίγραφα!O34</f>
        <v>604</v>
      </c>
      <c r="M34" s="279"/>
      <c r="N34" s="279">
        <f>συμβολαια!O34</f>
        <v>23660</v>
      </c>
      <c r="O34" s="279">
        <f t="shared" si="0"/>
        <v>604</v>
      </c>
      <c r="P34" s="279">
        <f>χαρτόσ!Y34</f>
        <v>0</v>
      </c>
      <c r="Q34" s="279">
        <f>'κ-15-17'!AF34</f>
        <v>0</v>
      </c>
      <c r="R34" s="279" t="e">
        <f t="shared" si="1"/>
        <v>#VALUE!</v>
      </c>
      <c r="S34" s="236" t="str">
        <f>αντίγραφα!S34</f>
        <v>*7*</v>
      </c>
      <c r="T34" s="236" t="s">
        <v>268</v>
      </c>
      <c r="U34" s="236" t="s">
        <v>269</v>
      </c>
      <c r="V34" s="236" t="s">
        <v>270</v>
      </c>
      <c r="W34" s="236" t="s">
        <v>271</v>
      </c>
      <c r="X34" s="236" t="e">
        <f>αντίγραφα!T34+αντίγραφα!U34+αντίγραφα!V34</f>
        <v>#VALUE!</v>
      </c>
      <c r="Y34" s="237"/>
      <c r="Z34" s="11">
        <v>1100</v>
      </c>
      <c r="AA34" s="11">
        <v>1100</v>
      </c>
      <c r="AB34" s="11">
        <v>1100</v>
      </c>
    </row>
    <row r="35" spans="1:28">
      <c r="A35" s="34" t="str">
        <f>συμβολαια!A35</f>
        <v>..??..</v>
      </c>
      <c r="B35" s="168">
        <f>συμβολαια!B35</f>
        <v>36115</v>
      </c>
      <c r="C35" s="165" t="str">
        <f>συμβολαια!C35</f>
        <v>πληρεξούσιο</v>
      </c>
      <c r="D35" s="311">
        <f>συμβολαια!D35</f>
        <v>0</v>
      </c>
      <c r="E35" s="20"/>
      <c r="F35" s="20"/>
      <c r="G35" s="20"/>
      <c r="H35" s="20"/>
      <c r="I35" s="20"/>
      <c r="J35" s="20"/>
      <c r="K35" s="279">
        <f>συμβολαια!N35</f>
        <v>-604</v>
      </c>
      <c r="L35" s="279">
        <f>δικαιώματα!O35+φύλλα2α!K35+πολλΣυμβ!U35+αντίγραφα!O35</f>
        <v>604</v>
      </c>
      <c r="M35" s="279"/>
      <c r="N35" s="279">
        <f>συμβολαια!O35</f>
        <v>23660</v>
      </c>
      <c r="O35" s="279">
        <f t="shared" si="0"/>
        <v>604</v>
      </c>
      <c r="P35" s="279">
        <f>χαρτόσ!Y35</f>
        <v>0</v>
      </c>
      <c r="Q35" s="279">
        <f>'κ-15-17'!AF35</f>
        <v>0</v>
      </c>
      <c r="R35" s="279" t="e">
        <f t="shared" si="1"/>
        <v>#VALUE!</v>
      </c>
      <c r="S35" s="236" t="str">
        <f>αντίγραφα!S35</f>
        <v>*7*</v>
      </c>
      <c r="T35" s="236" t="s">
        <v>268</v>
      </c>
      <c r="U35" s="236" t="s">
        <v>269</v>
      </c>
      <c r="V35" s="236" t="s">
        <v>270</v>
      </c>
      <c r="W35" s="236" t="s">
        <v>271</v>
      </c>
      <c r="X35" s="236" t="e">
        <f>αντίγραφα!T35+αντίγραφα!U35+αντίγραφα!V35</f>
        <v>#VALUE!</v>
      </c>
      <c r="Y35" s="237"/>
      <c r="Z35" s="11">
        <v>2000</v>
      </c>
      <c r="AA35" s="11">
        <v>2000</v>
      </c>
      <c r="AB35" s="11">
        <v>5000</v>
      </c>
    </row>
    <row r="36" spans="1:28">
      <c r="A36" s="34" t="str">
        <f>συμβολαια!A36</f>
        <v>..??..</v>
      </c>
      <c r="B36" s="168">
        <f>συμβολαια!B36</f>
        <v>36116</v>
      </c>
      <c r="C36" s="165" t="str">
        <f>συμβολαια!C36</f>
        <v>πληρεξούσιο</v>
      </c>
      <c r="D36" s="311">
        <f>συμβολαια!D36</f>
        <v>0</v>
      </c>
      <c r="E36" s="20"/>
      <c r="F36" s="20"/>
      <c r="G36" s="20"/>
      <c r="H36" s="20"/>
      <c r="I36" s="20"/>
      <c r="J36" s="20"/>
      <c r="K36" s="279">
        <f>συμβολαια!N36</f>
        <v>-604</v>
      </c>
      <c r="L36" s="279">
        <f>δικαιώματα!O36+φύλλα2α!K36+πολλΣυμβ!U36+αντίγραφα!O36</f>
        <v>604</v>
      </c>
      <c r="M36" s="279"/>
      <c r="N36" s="279">
        <f>συμβολαια!O36</f>
        <v>23660</v>
      </c>
      <c r="O36" s="279">
        <f t="shared" si="0"/>
        <v>604</v>
      </c>
      <c r="P36" s="279">
        <f>χαρτόσ!Y36</f>
        <v>0</v>
      </c>
      <c r="Q36" s="279">
        <f>'κ-15-17'!AF36</f>
        <v>0</v>
      </c>
      <c r="R36" s="279" t="e">
        <f t="shared" si="1"/>
        <v>#VALUE!</v>
      </c>
      <c r="S36" s="236" t="str">
        <f>αντίγραφα!S36</f>
        <v>*7*</v>
      </c>
      <c r="T36" s="236" t="s">
        <v>268</v>
      </c>
      <c r="U36" s="236" t="s">
        <v>269</v>
      </c>
      <c r="V36" s="236" t="s">
        <v>270</v>
      </c>
      <c r="W36" s="236" t="s">
        <v>271</v>
      </c>
      <c r="X36" s="236" t="e">
        <f>αντίγραφα!T36+αντίγραφα!U36+αντίγραφα!V36</f>
        <v>#VALUE!</v>
      </c>
      <c r="Y36" s="237"/>
      <c r="Z36" s="11">
        <f>SUM(Z34:Z35)</f>
        <v>3100</v>
      </c>
      <c r="AA36" s="11">
        <v>2000</v>
      </c>
      <c r="AB36" s="11">
        <v>5000</v>
      </c>
    </row>
    <row r="37" spans="1:28">
      <c r="A37" s="34" t="str">
        <f>συμβολαια!A37</f>
        <v>..??..</v>
      </c>
      <c r="B37" s="168">
        <f>συμβολαια!B37</f>
        <v>36116</v>
      </c>
      <c r="C37" s="165" t="str">
        <f>συμβολαια!C37</f>
        <v>πληρεξούσιο</v>
      </c>
      <c r="D37" s="311">
        <f>συμβολαια!D37</f>
        <v>0</v>
      </c>
      <c r="E37" s="20"/>
      <c r="F37" s="20"/>
      <c r="G37" s="20"/>
      <c r="H37" s="20"/>
      <c r="I37" s="20"/>
      <c r="J37" s="20"/>
      <c r="K37" s="279">
        <f>συμβολαια!N37</f>
        <v>-604</v>
      </c>
      <c r="L37" s="279">
        <f>δικαιώματα!O37+φύλλα2α!K37+πολλΣυμβ!U37+αντίγραφα!O37</f>
        <v>604</v>
      </c>
      <c r="M37" s="279"/>
      <c r="N37" s="279">
        <f>συμβολαια!O37</f>
        <v>23660</v>
      </c>
      <c r="O37" s="279">
        <f t="shared" si="0"/>
        <v>604</v>
      </c>
      <c r="P37" s="279">
        <f>χαρτόσ!Y37</f>
        <v>0</v>
      </c>
      <c r="Q37" s="279">
        <f>'κ-15-17'!AF37</f>
        <v>0</v>
      </c>
      <c r="R37" s="279" t="e">
        <f t="shared" si="1"/>
        <v>#VALUE!</v>
      </c>
      <c r="S37" s="236" t="str">
        <f>αντίγραφα!S37</f>
        <v>*7*</v>
      </c>
      <c r="T37" s="236" t="s">
        <v>268</v>
      </c>
      <c r="U37" s="236" t="s">
        <v>269</v>
      </c>
      <c r="V37" s="236" t="s">
        <v>270</v>
      </c>
      <c r="W37" s="236" t="s">
        <v>271</v>
      </c>
      <c r="X37" s="236" t="e">
        <f>αντίγραφα!T37+αντίγραφα!U37+αντίγραφα!V37</f>
        <v>#VALUE!</v>
      </c>
      <c r="Y37" s="237"/>
      <c r="Z37" s="11"/>
      <c r="AA37" s="11">
        <f>SUM(AA34:AA36)</f>
        <v>5100</v>
      </c>
      <c r="AB37" s="11">
        <f>SUM(AB34:AB36)</f>
        <v>11100</v>
      </c>
    </row>
    <row r="38" spans="1:28">
      <c r="A38" s="34" t="str">
        <f>συμβολαια!A38</f>
        <v>..??..</v>
      </c>
      <c r="B38" s="168">
        <f>συμβολαια!B38</f>
        <v>36118</v>
      </c>
      <c r="C38" s="165" t="str">
        <f>συμβολαια!C38</f>
        <v>δωρεά</v>
      </c>
      <c r="D38" s="311">
        <f>συμβολαια!D38</f>
        <v>950000</v>
      </c>
      <c r="E38" s="20"/>
      <c r="F38" s="20"/>
      <c r="G38" s="20"/>
      <c r="H38" s="20"/>
      <c r="I38" s="20"/>
      <c r="J38" s="20"/>
      <c r="K38" s="279">
        <f>συμβολαια!N38</f>
        <v>-2313.9999999999995</v>
      </c>
      <c r="L38" s="279">
        <f>δικαιώματα!O38+φύλλα2α!K38+πολλΣυμβ!U38+αντίγραφα!O38</f>
        <v>2313.9999999999995</v>
      </c>
      <c r="M38" s="279"/>
      <c r="N38" s="279">
        <f>συμβολαια!O38</f>
        <v>35060</v>
      </c>
      <c r="O38" s="279">
        <f t="shared" si="0"/>
        <v>2313.9999999999995</v>
      </c>
      <c r="P38" s="279">
        <f>χαρτόσ!Y38</f>
        <v>0</v>
      </c>
      <c r="Q38" s="279">
        <f>'κ-15-17'!AF38</f>
        <v>19712.500000000004</v>
      </c>
      <c r="R38" s="279" t="e">
        <f t="shared" si="1"/>
        <v>#VALUE!</v>
      </c>
      <c r="S38" s="236" t="str">
        <f>αντίγραφα!S38</f>
        <v>*7*</v>
      </c>
      <c r="T38" s="236" t="s">
        <v>268</v>
      </c>
      <c r="U38" s="236" t="s">
        <v>269</v>
      </c>
      <c r="V38" s="236" t="s">
        <v>270</v>
      </c>
      <c r="W38" s="236" t="s">
        <v>271</v>
      </c>
      <c r="X38" s="236" t="e">
        <f>αντίγραφα!T38+αντίγραφα!U38+αντίγραφα!V38</f>
        <v>#VALUE!</v>
      </c>
      <c r="Y38" s="237"/>
      <c r="Z38" s="11"/>
      <c r="AA38" s="11"/>
      <c r="AB38" s="11"/>
    </row>
    <row r="39" spans="1:28">
      <c r="A39" s="34" t="str">
        <f>συμβολαια!A39</f>
        <v>..??..</v>
      </c>
      <c r="B39" s="168">
        <f>συμβολαια!B39</f>
        <v>36119</v>
      </c>
      <c r="C39" s="165" t="str">
        <f>συμβολαια!C39</f>
        <v>πληρεξούσιο {{{ βεβαίωση ένορκος</v>
      </c>
      <c r="D39" s="311">
        <f>συμβολαια!D39</f>
        <v>0</v>
      </c>
      <c r="E39" s="20"/>
      <c r="F39" s="20"/>
      <c r="G39" s="20"/>
      <c r="H39" s="20"/>
      <c r="I39" s="20"/>
      <c r="J39" s="20"/>
      <c r="K39" s="279">
        <f>συμβολαια!N39</f>
        <v>-604</v>
      </c>
      <c r="L39" s="279">
        <f>δικαιώματα!O39+φύλλα2α!K39+πολλΣυμβ!U39+αντίγραφα!O39</f>
        <v>604</v>
      </c>
      <c r="M39" s="279"/>
      <c r="N39" s="279">
        <f>συμβολαια!O39</f>
        <v>23660</v>
      </c>
      <c r="O39" s="279">
        <f t="shared" si="0"/>
        <v>604</v>
      </c>
      <c r="P39" s="279">
        <f>χαρτόσ!Y39</f>
        <v>0</v>
      </c>
      <c r="Q39" s="279">
        <f>'κ-15-17'!AF39</f>
        <v>0</v>
      </c>
      <c r="R39" s="279" t="e">
        <f t="shared" si="1"/>
        <v>#VALUE!</v>
      </c>
      <c r="S39" s="236" t="str">
        <f>αντίγραφα!S39</f>
        <v>*7*</v>
      </c>
      <c r="T39" s="236" t="s">
        <v>268</v>
      </c>
      <c r="U39" s="236" t="s">
        <v>269</v>
      </c>
      <c r="V39" s="236" t="s">
        <v>270</v>
      </c>
      <c r="W39" s="236" t="s">
        <v>271</v>
      </c>
      <c r="X39" s="236" t="e">
        <f>αντίγραφα!T39+αντίγραφα!U39+αντίγραφα!V39</f>
        <v>#VALUE!</v>
      </c>
      <c r="Y39" s="237"/>
      <c r="Z39" s="11">
        <v>1</v>
      </c>
      <c r="AA39" s="11">
        <v>1</v>
      </c>
      <c r="AB39" s="11"/>
    </row>
    <row r="40" spans="1:28">
      <c r="A40" s="34" t="str">
        <f>συμβολαια!A40</f>
        <v>..??..</v>
      </c>
      <c r="B40" s="168">
        <f>συμβολαια!B40</f>
        <v>36119</v>
      </c>
      <c r="C40" s="165" t="str">
        <f>συμβολαια!C40</f>
        <v>βεβαίωση ένορκος</v>
      </c>
      <c r="D40" s="311">
        <f>συμβολαια!D40</f>
        <v>0</v>
      </c>
      <c r="E40" s="20"/>
      <c r="F40" s="20"/>
      <c r="G40" s="20"/>
      <c r="H40" s="20"/>
      <c r="I40" s="20"/>
      <c r="J40" s="20"/>
      <c r="K40" s="279">
        <f>συμβολαια!N40</f>
        <v>-604</v>
      </c>
      <c r="L40" s="279">
        <f>δικαιώματα!O40+φύλλα2α!K40+πολλΣυμβ!U40+αντίγραφα!O40</f>
        <v>604</v>
      </c>
      <c r="M40" s="279"/>
      <c r="N40" s="279">
        <f>συμβολαια!O40</f>
        <v>23660</v>
      </c>
      <c r="O40" s="279">
        <f t="shared" si="0"/>
        <v>604</v>
      </c>
      <c r="P40" s="279">
        <f>χαρτόσ!Y40</f>
        <v>0</v>
      </c>
      <c r="Q40" s="279">
        <f>'κ-15-17'!AF40</f>
        <v>0</v>
      </c>
      <c r="R40" s="279" t="e">
        <f t="shared" si="1"/>
        <v>#VALUE!</v>
      </c>
      <c r="S40" s="236" t="str">
        <f>αντίγραφα!S40</f>
        <v>*7*</v>
      </c>
      <c r="T40" s="236" t="s">
        <v>268</v>
      </c>
      <c r="U40" s="236" t="s">
        <v>269</v>
      </c>
      <c r="V40" s="236" t="s">
        <v>270</v>
      </c>
      <c r="W40" s="236" t="s">
        <v>271</v>
      </c>
      <c r="X40" s="236" t="e">
        <f>αντίγραφα!T40+αντίγραφα!U40+αντίγραφα!V40</f>
        <v>#VALUE!</v>
      </c>
      <c r="Y40" s="237"/>
      <c r="Z40" s="11"/>
      <c r="AA40" s="11"/>
      <c r="AB40" s="11"/>
    </row>
    <row r="41" spans="1:28">
      <c r="A41" s="34" t="str">
        <f>συμβολαια!A41</f>
        <v>..??..</v>
      </c>
      <c r="B41" s="168">
        <f>συμβολαια!B41</f>
        <v>36125</v>
      </c>
      <c r="C41" s="165" t="str">
        <f>συμβολαια!C41</f>
        <v>μίσθωση αγροτεμαχίων για αγροτικά ( 40.000 ετησίως -10έτη ){ λέει 300.000</v>
      </c>
      <c r="D41" s="311">
        <f>συμβολαια!D41</f>
        <v>400000</v>
      </c>
      <c r="E41" s="20"/>
      <c r="F41" s="20"/>
      <c r="G41" s="20"/>
      <c r="H41" s="20"/>
      <c r="I41" s="20"/>
      <c r="J41" s="20"/>
      <c r="K41" s="279">
        <f>συμβολαια!N41</f>
        <v>5050</v>
      </c>
      <c r="L41" s="279">
        <f>δικαιώματα!O41+φύλλα2α!K41+πολλΣυμβ!U41+αντίγραφα!O41</f>
        <v>1324</v>
      </c>
      <c r="M41" s="279"/>
      <c r="N41" s="279">
        <f>συμβολαια!O41</f>
        <v>22086</v>
      </c>
      <c r="O41" s="279">
        <f t="shared" si="0"/>
        <v>1324</v>
      </c>
      <c r="P41" s="279">
        <f>χαρτόσ!Y41</f>
        <v>0</v>
      </c>
      <c r="Q41" s="279">
        <f>'κ-15-17'!AF41</f>
        <v>8300.0000000000018</v>
      </c>
      <c r="R41" s="279" t="e">
        <f t="shared" si="1"/>
        <v>#VALUE!</v>
      </c>
      <c r="S41" s="236" t="str">
        <f>αντίγραφα!S41</f>
        <v>*7*</v>
      </c>
      <c r="T41" s="236" t="s">
        <v>268</v>
      </c>
      <c r="U41" s="236" t="s">
        <v>269</v>
      </c>
      <c r="V41" s="236" t="s">
        <v>270</v>
      </c>
      <c r="W41" s="236" t="s">
        <v>271</v>
      </c>
      <c r="X41" s="236" t="e">
        <f>αντίγραφα!T41+αντίγραφα!U41+αντίγραφα!V41</f>
        <v>#VALUE!</v>
      </c>
      <c r="Y41" s="237"/>
      <c r="Z41" s="11"/>
      <c r="AA41" s="11"/>
      <c r="AB41" s="11"/>
    </row>
    <row r="42" spans="1:28">
      <c r="A42" s="34" t="str">
        <f>συμβολαια!A42</f>
        <v>..??..</v>
      </c>
      <c r="B42" s="168">
        <f>συμβολαια!B42</f>
        <v>36125</v>
      </c>
      <c r="C42" s="165" t="str">
        <f>συμβολαια!C42</f>
        <v>κληρονομιάς αποδοχή</v>
      </c>
      <c r="D42" s="311">
        <f>συμβολαια!D42</f>
        <v>0</v>
      </c>
      <c r="E42" s="20"/>
      <c r="F42" s="20"/>
      <c r="G42" s="20"/>
      <c r="H42" s="20"/>
      <c r="I42" s="20"/>
      <c r="J42" s="20"/>
      <c r="K42" s="279">
        <f>συμβολαια!N42</f>
        <v>-604</v>
      </c>
      <c r="L42" s="279">
        <f>δικαιώματα!O42+φύλλα2α!K42+πολλΣυμβ!U42+αντίγραφα!O42</f>
        <v>604</v>
      </c>
      <c r="M42" s="279"/>
      <c r="N42" s="279">
        <f>συμβολαια!O42</f>
        <v>23660</v>
      </c>
      <c r="O42" s="279">
        <f t="shared" si="0"/>
        <v>604</v>
      </c>
      <c r="P42" s="279">
        <f>χαρτόσ!Y42</f>
        <v>0</v>
      </c>
      <c r="Q42" s="279">
        <f>'κ-15-17'!AF42</f>
        <v>0</v>
      </c>
      <c r="R42" s="279" t="e">
        <f t="shared" si="1"/>
        <v>#VALUE!</v>
      </c>
      <c r="S42" s="236" t="str">
        <f>αντίγραφα!S42</f>
        <v>*7*</v>
      </c>
      <c r="T42" s="236" t="s">
        <v>268</v>
      </c>
      <c r="U42" s="236" t="s">
        <v>269</v>
      </c>
      <c r="V42" s="236" t="s">
        <v>270</v>
      </c>
      <c r="W42" s="236" t="s">
        <v>271</v>
      </c>
      <c r="X42" s="236" t="e">
        <f>αντίγραφα!T42+αντίγραφα!U42+αντίγραφα!V42</f>
        <v>#VALUE!</v>
      </c>
      <c r="Y42" s="237"/>
      <c r="Z42" s="11"/>
      <c r="AA42" s="11"/>
      <c r="AB42" s="11"/>
    </row>
    <row r="43" spans="1:28">
      <c r="A43" s="34" t="str">
        <f>συμβολαια!A43</f>
        <v>????</v>
      </c>
      <c r="B43" s="168">
        <f>συμβολαια!B43</f>
        <v>36126</v>
      </c>
      <c r="C43" s="165" t="str">
        <f>συμβολαια!C43</f>
        <v>οριζόντιος σύσταση</v>
      </c>
      <c r="D43" s="311">
        <f>συμβολαια!D43</f>
        <v>0</v>
      </c>
      <c r="E43" s="20"/>
      <c r="F43" s="20"/>
      <c r="G43" s="20"/>
      <c r="H43" s="20"/>
      <c r="I43" s="20"/>
      <c r="J43" s="20"/>
      <c r="K43" s="279">
        <f>συμβολαια!N43</f>
        <v>-604</v>
      </c>
      <c r="L43" s="279">
        <f>δικαιώματα!O43+φύλλα2α!K43+πολλΣυμβ!U43+αντίγραφα!O43</f>
        <v>604</v>
      </c>
      <c r="M43" s="279"/>
      <c r="N43" s="279">
        <f>συμβολαια!O43</f>
        <v>23660</v>
      </c>
      <c r="O43" s="279">
        <f t="shared" si="0"/>
        <v>604</v>
      </c>
      <c r="P43" s="279">
        <f>χαρτόσ!Y43</f>
        <v>0</v>
      </c>
      <c r="Q43" s="279">
        <f>'κ-15-17'!AF43</f>
        <v>0</v>
      </c>
      <c r="R43" s="279" t="e">
        <f t="shared" si="1"/>
        <v>#VALUE!</v>
      </c>
      <c r="S43" s="236" t="str">
        <f>αντίγραφα!S43</f>
        <v>*7*</v>
      </c>
      <c r="T43" s="236" t="s">
        <v>268</v>
      </c>
      <c r="U43" s="236" t="s">
        <v>269</v>
      </c>
      <c r="V43" s="236" t="s">
        <v>270</v>
      </c>
      <c r="W43" s="236" t="s">
        <v>271</v>
      </c>
      <c r="X43" s="236" t="e">
        <f>αντίγραφα!T43+αντίγραφα!U43+αντίγραφα!V43</f>
        <v>#VALUE!</v>
      </c>
      <c r="Y43" s="237"/>
      <c r="Z43" s="11"/>
      <c r="AA43" s="11"/>
      <c r="AB43" s="11"/>
    </row>
    <row r="44" spans="1:28">
      <c r="A44" s="34">
        <f>συμβολαια!A44</f>
        <v>0</v>
      </c>
      <c r="B44" s="168">
        <f>συμβολαια!B44</f>
        <v>0</v>
      </c>
      <c r="C44" s="165" t="str">
        <f>συμβολαια!C44</f>
        <v>χρήσης κανονισμός</v>
      </c>
      <c r="D44" s="311">
        <f>συμβολαια!D44</f>
        <v>0</v>
      </c>
      <c r="E44" s="20"/>
      <c r="F44" s="20"/>
      <c r="G44" s="20"/>
      <c r="H44" s="20"/>
      <c r="I44" s="20"/>
      <c r="J44" s="20"/>
      <c r="K44" s="279">
        <f>συμβολαια!N44</f>
        <v>-604</v>
      </c>
      <c r="L44" s="279">
        <f>δικαιώματα!O44+φύλλα2α!K44+πολλΣυμβ!U44+αντίγραφα!O44</f>
        <v>604</v>
      </c>
      <c r="M44" s="279"/>
      <c r="N44" s="279">
        <f>συμβολαια!O44</f>
        <v>23660</v>
      </c>
      <c r="O44" s="279">
        <f t="shared" si="0"/>
        <v>604</v>
      </c>
      <c r="P44" s="279">
        <f>χαρτόσ!Y44</f>
        <v>0</v>
      </c>
      <c r="Q44" s="279">
        <f>'κ-15-17'!AF44</f>
        <v>0</v>
      </c>
      <c r="R44" s="279" t="e">
        <f t="shared" si="1"/>
        <v>#VALUE!</v>
      </c>
      <c r="S44" s="236" t="str">
        <f>αντίγραφα!S44</f>
        <v>*7*</v>
      </c>
      <c r="T44" s="236" t="s">
        <v>268</v>
      </c>
      <c r="U44" s="236" t="s">
        <v>269</v>
      </c>
      <c r="V44" s="236" t="s">
        <v>270</v>
      </c>
      <c r="W44" s="236" t="s">
        <v>271</v>
      </c>
      <c r="X44" s="236" t="e">
        <f>αντίγραφα!T44+αντίγραφα!U44+αντίγραφα!V44</f>
        <v>#VALUE!</v>
      </c>
      <c r="Y44" s="237"/>
      <c r="Z44" s="11"/>
      <c r="AA44" s="11"/>
      <c r="AB44" s="11"/>
    </row>
    <row r="45" spans="1:28">
      <c r="A45" s="34" t="str">
        <f>συμβολαια!A45</f>
        <v>..??..</v>
      </c>
      <c r="B45" s="168">
        <f>συμβολαια!B45</f>
        <v>36126</v>
      </c>
      <c r="C45" s="165" t="str">
        <f>συμβολαια!C45</f>
        <v>αγοραπωλησία</v>
      </c>
      <c r="D45" s="311">
        <f>συμβολαια!D45</f>
        <v>1150000</v>
      </c>
      <c r="E45" s="20"/>
      <c r="F45" s="20"/>
      <c r="G45" s="20"/>
      <c r="H45" s="20"/>
      <c r="I45" s="20"/>
      <c r="J45" s="20"/>
      <c r="K45" s="279">
        <f>συμβολαια!N45</f>
        <v>-2673.9999999999995</v>
      </c>
      <c r="L45" s="279">
        <f>δικαιώματα!O45+φύλλα2α!K45+πολλΣυμβ!U45+αντίγραφα!O45</f>
        <v>2673.9999999999995</v>
      </c>
      <c r="M45" s="279"/>
      <c r="N45" s="279">
        <f>συμβολαια!O45</f>
        <v>37460</v>
      </c>
      <c r="O45" s="279">
        <f t="shared" si="0"/>
        <v>2673.9999999999995</v>
      </c>
      <c r="P45" s="279">
        <f>χαρτόσ!Y45</f>
        <v>0</v>
      </c>
      <c r="Q45" s="279">
        <f>'κ-15-17'!AF45</f>
        <v>23862.500000000004</v>
      </c>
      <c r="R45" s="279" t="e">
        <f t="shared" si="1"/>
        <v>#VALUE!</v>
      </c>
      <c r="S45" s="236" t="str">
        <f>αντίγραφα!S45</f>
        <v>*7*</v>
      </c>
      <c r="T45" s="236" t="s">
        <v>268</v>
      </c>
      <c r="U45" s="236" t="s">
        <v>269</v>
      </c>
      <c r="V45" s="236" t="s">
        <v>270</v>
      </c>
      <c r="W45" s="236" t="s">
        <v>271</v>
      </c>
      <c r="X45" s="236" t="e">
        <f>αντίγραφα!T45+αντίγραφα!U45+αντίγραφα!V45</f>
        <v>#VALUE!</v>
      </c>
      <c r="Y45" s="237"/>
      <c r="Z45" s="11"/>
      <c r="AA45" s="11"/>
      <c r="AB45" s="11"/>
    </row>
    <row r="46" spans="1:28">
      <c r="A46" s="34" t="str">
        <f>συμβολαια!A46</f>
        <v>..??..</v>
      </c>
      <c r="B46" s="168">
        <f>συμβολαια!B46</f>
        <v>36126</v>
      </c>
      <c r="C46" s="165" t="str">
        <f>συμβολαια!C46</f>
        <v>πληρεξούσιο</v>
      </c>
      <c r="D46" s="311">
        <f>συμβολαια!D46</f>
        <v>0</v>
      </c>
      <c r="E46" s="20"/>
      <c r="F46" s="20"/>
      <c r="G46" s="20"/>
      <c r="H46" s="20"/>
      <c r="I46" s="20"/>
      <c r="J46" s="20"/>
      <c r="K46" s="279">
        <f>συμβολαια!N46</f>
        <v>-604</v>
      </c>
      <c r="L46" s="279">
        <f>δικαιώματα!O46+φύλλα2α!K46+πολλΣυμβ!U46+αντίγραφα!O46</f>
        <v>604</v>
      </c>
      <c r="M46" s="279"/>
      <c r="N46" s="279">
        <f>συμβολαια!O46</f>
        <v>23660</v>
      </c>
      <c r="O46" s="279">
        <f t="shared" si="0"/>
        <v>604</v>
      </c>
      <c r="P46" s="279">
        <f>χαρτόσ!Y46</f>
        <v>0</v>
      </c>
      <c r="Q46" s="279">
        <f>'κ-15-17'!AF46</f>
        <v>0</v>
      </c>
      <c r="R46" s="279" t="e">
        <f t="shared" si="1"/>
        <v>#VALUE!</v>
      </c>
      <c r="S46" s="236" t="str">
        <f>αντίγραφα!S46</f>
        <v>*7*</v>
      </c>
      <c r="T46" s="236" t="s">
        <v>268</v>
      </c>
      <c r="U46" s="236" t="s">
        <v>269</v>
      </c>
      <c r="V46" s="236" t="s">
        <v>270</v>
      </c>
      <c r="W46" s="236" t="s">
        <v>271</v>
      </c>
      <c r="X46" s="236" t="e">
        <f>αντίγραφα!T46+αντίγραφα!U46+αντίγραφα!V46</f>
        <v>#VALUE!</v>
      </c>
      <c r="Y46" s="237"/>
      <c r="Z46" s="11"/>
      <c r="AA46" s="11"/>
      <c r="AB46" s="11"/>
    </row>
    <row r="47" spans="1:28">
      <c r="A47" s="34" t="str">
        <f>συμβολαια!A47</f>
        <v>..??..</v>
      </c>
      <c r="B47" s="168">
        <f>συμβολαια!B47</f>
        <v>36126</v>
      </c>
      <c r="C47" s="165" t="str">
        <f>συμβολαια!C47</f>
        <v>εμφάνιση αγοραστή προσύμφ 14.214κύρου</v>
      </c>
      <c r="D47" s="311">
        <f>συμβολαια!D47</f>
        <v>0</v>
      </c>
      <c r="E47" s="20"/>
      <c r="F47" s="20"/>
      <c r="G47" s="20"/>
      <c r="H47" s="20"/>
      <c r="I47" s="20"/>
      <c r="J47" s="20"/>
      <c r="K47" s="279">
        <f>συμβολαια!N47</f>
        <v>-604</v>
      </c>
      <c r="L47" s="279">
        <f>δικαιώματα!O47+φύλλα2α!K47+πολλΣυμβ!U47+αντίγραφα!O47</f>
        <v>604</v>
      </c>
      <c r="M47" s="279"/>
      <c r="N47" s="279">
        <f>συμβολαια!O47</f>
        <v>23660</v>
      </c>
      <c r="O47" s="279">
        <f t="shared" si="0"/>
        <v>604</v>
      </c>
      <c r="P47" s="279">
        <f>χαρτόσ!Y47</f>
        <v>0</v>
      </c>
      <c r="Q47" s="279">
        <f>'κ-15-17'!AF47</f>
        <v>0</v>
      </c>
      <c r="R47" s="279" t="e">
        <f t="shared" si="1"/>
        <v>#VALUE!</v>
      </c>
      <c r="S47" s="236" t="str">
        <f>αντίγραφα!S47</f>
        <v>*7*</v>
      </c>
      <c r="T47" s="236" t="s">
        <v>268</v>
      </c>
      <c r="U47" s="236" t="s">
        <v>269</v>
      </c>
      <c r="V47" s="236" t="s">
        <v>270</v>
      </c>
      <c r="W47" s="236" t="s">
        <v>271</v>
      </c>
      <c r="X47" s="236" t="e">
        <f>αντίγραφα!T47+αντίγραφα!U47+αντίγραφα!V47</f>
        <v>#VALUE!</v>
      </c>
      <c r="Y47" s="237"/>
      <c r="Z47" s="11"/>
      <c r="AA47" s="11"/>
      <c r="AB47" s="11"/>
    </row>
    <row r="48" spans="1:28">
      <c r="A48" s="34" t="str">
        <f>συμβολαια!A48</f>
        <v>..??..</v>
      </c>
      <c r="B48" s="168">
        <f>συμβολαια!B48</f>
        <v>36129</v>
      </c>
      <c r="C48" s="165" t="str">
        <f>συμβολαια!C48</f>
        <v>κληρονομιάς αποδοχή</v>
      </c>
      <c r="D48" s="311">
        <f>συμβολαια!D48</f>
        <v>0</v>
      </c>
      <c r="E48" s="20"/>
      <c r="F48" s="20"/>
      <c r="G48" s="20"/>
      <c r="H48" s="20"/>
      <c r="I48" s="20"/>
      <c r="J48" s="20"/>
      <c r="K48" s="279">
        <f>συμβολαια!N48</f>
        <v>-604</v>
      </c>
      <c r="L48" s="279">
        <f>δικαιώματα!O48+φύλλα2α!K48+πολλΣυμβ!U48+αντίγραφα!O48</f>
        <v>604</v>
      </c>
      <c r="M48" s="279"/>
      <c r="N48" s="279">
        <f>συμβολαια!O48</f>
        <v>23660</v>
      </c>
      <c r="O48" s="279">
        <f t="shared" si="0"/>
        <v>604</v>
      </c>
      <c r="P48" s="279">
        <f>χαρτόσ!Y48</f>
        <v>0</v>
      </c>
      <c r="Q48" s="279">
        <f>'κ-15-17'!AF48</f>
        <v>0</v>
      </c>
      <c r="R48" s="279" t="e">
        <f t="shared" si="1"/>
        <v>#VALUE!</v>
      </c>
      <c r="S48" s="236" t="str">
        <f>αντίγραφα!S48</f>
        <v>*7*</v>
      </c>
      <c r="T48" s="236" t="s">
        <v>268</v>
      </c>
      <c r="U48" s="236" t="s">
        <v>269</v>
      </c>
      <c r="V48" s="236" t="s">
        <v>270</v>
      </c>
      <c r="W48" s="236" t="s">
        <v>271</v>
      </c>
      <c r="X48" s="236" t="e">
        <f>αντίγραφα!T48+αντίγραφα!U48+αντίγραφα!V48</f>
        <v>#VALUE!</v>
      </c>
      <c r="Y48" s="237"/>
      <c r="Z48" s="313">
        <f>SUM(Z39:Z47)</f>
        <v>1</v>
      </c>
      <c r="AA48" s="313">
        <f>SUM(AA39:AA47)</f>
        <v>1</v>
      </c>
      <c r="AB48" s="11"/>
    </row>
    <row r="49" spans="1:30">
      <c r="A49" s="602" t="s">
        <v>88</v>
      </c>
      <c r="B49" s="602"/>
      <c r="C49" s="602"/>
      <c r="D49" s="602"/>
      <c r="E49" s="307">
        <f t="shared" ref="E49:O49" si="2">SUM(E3:E48)</f>
        <v>0</v>
      </c>
      <c r="F49" s="307">
        <f t="shared" si="2"/>
        <v>0</v>
      </c>
      <c r="G49" s="307">
        <f t="shared" si="2"/>
        <v>0</v>
      </c>
      <c r="H49" s="307">
        <f t="shared" si="2"/>
        <v>0</v>
      </c>
      <c r="I49" s="307">
        <f t="shared" si="2"/>
        <v>0</v>
      </c>
      <c r="J49" s="307">
        <f t="shared" si="2"/>
        <v>0</v>
      </c>
      <c r="K49" s="307">
        <f t="shared" si="2"/>
        <v>-77800.399999999994</v>
      </c>
      <c r="L49" s="307">
        <f t="shared" si="2"/>
        <v>91158.399999999994</v>
      </c>
      <c r="M49" s="307">
        <f t="shared" si="2"/>
        <v>0</v>
      </c>
      <c r="N49" s="307">
        <f t="shared" si="2"/>
        <v>1478238</v>
      </c>
      <c r="O49" s="307">
        <f t="shared" si="2"/>
        <v>91158.399999999994</v>
      </c>
      <c r="P49" s="307"/>
      <c r="Q49" s="307">
        <f t="shared" ref="Q49:X49" si="3">SUM(Q3:Q48)</f>
        <v>792892.875</v>
      </c>
      <c r="R49" s="307" t="e">
        <f t="shared" si="3"/>
        <v>#VALUE!</v>
      </c>
      <c r="S49" s="307">
        <f t="shared" si="3"/>
        <v>6600</v>
      </c>
      <c r="T49" s="307">
        <f t="shared" si="3"/>
        <v>700</v>
      </c>
      <c r="U49" s="307">
        <f t="shared" si="3"/>
        <v>0</v>
      </c>
      <c r="V49" s="307">
        <f t="shared" si="3"/>
        <v>0</v>
      </c>
      <c r="W49" s="307">
        <f t="shared" si="3"/>
        <v>0</v>
      </c>
      <c r="X49" s="307" t="e">
        <f t="shared" si="3"/>
        <v>#VALUE!</v>
      </c>
      <c r="Y49" s="248"/>
    </row>
    <row r="50" spans="1:30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T50" s="11"/>
      <c r="U50" s="11"/>
      <c r="V50" s="11"/>
      <c r="W50" s="11"/>
      <c r="X50" s="11"/>
    </row>
    <row r="51" spans="1:30">
      <c r="E51" s="308"/>
      <c r="F51" s="308"/>
      <c r="G51" s="308"/>
      <c r="H51" s="308"/>
      <c r="I51" s="308"/>
      <c r="J51" s="308"/>
      <c r="K51" s="309">
        <f>E49+G49+K49</f>
        <v>-77800.399999999994</v>
      </c>
      <c r="L51" s="11"/>
      <c r="M51" s="11"/>
      <c r="N51" s="11"/>
      <c r="O51" s="11"/>
      <c r="P51" s="11"/>
      <c r="Q51" s="11"/>
      <c r="R51" s="11"/>
      <c r="T51" s="11"/>
      <c r="U51" s="11"/>
      <c r="V51" s="11"/>
      <c r="W51" s="11"/>
      <c r="X51" s="11"/>
    </row>
    <row r="52" spans="1:30" ht="15.75">
      <c r="S52" s="105" t="s">
        <v>267</v>
      </c>
      <c r="T52" s="105"/>
      <c r="U52" s="105"/>
      <c r="V52" s="105"/>
      <c r="W52" s="105"/>
      <c r="X52" s="105"/>
      <c r="Y52" s="105"/>
      <c r="Z52" s="105"/>
      <c r="AA52" s="169"/>
      <c r="AB52" s="169"/>
      <c r="AC52" s="169"/>
      <c r="AD52" s="169"/>
    </row>
    <row r="53" spans="1:30" ht="15.75">
      <c r="S53" s="170"/>
      <c r="T53" s="616" t="s">
        <v>191</v>
      </c>
      <c r="U53" s="616"/>
      <c r="V53" s="616"/>
      <c r="W53" s="616"/>
      <c r="X53" s="616"/>
      <c r="Y53" s="616"/>
      <c r="Z53" s="616"/>
      <c r="AA53" s="616"/>
      <c r="AB53" s="169"/>
      <c r="AC53" s="169"/>
      <c r="AD53" s="169"/>
    </row>
    <row r="54" spans="1:30" ht="15.75">
      <c r="S54" s="174"/>
      <c r="T54" s="170"/>
      <c r="U54" s="611" t="s">
        <v>192</v>
      </c>
      <c r="V54" s="611"/>
      <c r="W54" s="611"/>
      <c r="X54" s="611"/>
      <c r="Y54" s="611"/>
      <c r="Z54" s="611"/>
      <c r="AA54" s="611"/>
      <c r="AB54" s="611"/>
      <c r="AC54" s="169"/>
      <c r="AD54" s="169"/>
    </row>
    <row r="55" spans="1:30" ht="15.75">
      <c r="S55" s="170"/>
      <c r="T55" s="170"/>
      <c r="U55" s="170"/>
      <c r="V55" s="616" t="s">
        <v>189</v>
      </c>
      <c r="W55" s="616"/>
      <c r="X55" s="616"/>
      <c r="Y55" s="616"/>
      <c r="Z55" s="616"/>
      <c r="AA55" s="616"/>
      <c r="AB55" s="616"/>
      <c r="AC55" s="616"/>
      <c r="AD55" s="169"/>
    </row>
    <row r="56" spans="1:30" ht="15.75">
      <c r="S56" s="170"/>
      <c r="T56" s="170"/>
      <c r="U56" s="170"/>
      <c r="V56" s="170"/>
      <c r="W56" s="611" t="s">
        <v>190</v>
      </c>
      <c r="X56" s="611"/>
      <c r="Y56" s="611"/>
      <c r="Z56" s="611"/>
      <c r="AA56" s="611"/>
      <c r="AB56" s="611"/>
      <c r="AC56" s="611"/>
      <c r="AD56" s="611"/>
    </row>
    <row r="57" spans="1:30" ht="15.75">
      <c r="X57" s="238" t="s">
        <v>272</v>
      </c>
    </row>
  </sheetData>
  <mergeCells count="18">
    <mergeCell ref="N1:R1"/>
    <mergeCell ref="E1:F1"/>
    <mergeCell ref="G1:H1"/>
    <mergeCell ref="I1:J1"/>
    <mergeCell ref="L1:M1"/>
    <mergeCell ref="K1:K2"/>
    <mergeCell ref="W56:AD56"/>
    <mergeCell ref="S1:Y2"/>
    <mergeCell ref="T53:AA53"/>
    <mergeCell ref="U54:AB54"/>
    <mergeCell ref="V55:AC55"/>
    <mergeCell ref="A49:D49"/>
    <mergeCell ref="A1:A2"/>
    <mergeCell ref="B1:B2"/>
    <mergeCell ref="C1:C2"/>
    <mergeCell ref="D1:D2"/>
    <mergeCell ref="A26:A27"/>
    <mergeCell ref="B26:B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pane ySplit="2" topLeftCell="A3" activePane="bottomLeft" state="frozen"/>
      <selection pane="bottomLeft" activeCell="A177" sqref="A49:XFD177"/>
    </sheetView>
  </sheetViews>
  <sheetFormatPr defaultRowHeight="11.25"/>
  <cols>
    <col min="1" max="1" width="8.140625" style="5" bestFit="1" customWidth="1"/>
    <col min="2" max="2" width="8.7109375" style="166" bestFit="1" customWidth="1"/>
    <col min="3" max="3" width="54.5703125" style="128" bestFit="1" customWidth="1"/>
    <col min="4" max="4" width="14.5703125" style="5" bestFit="1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2.42578125" style="2" bestFit="1" customWidth="1"/>
    <col min="9" max="9" width="10.42578125" style="2" bestFit="1" customWidth="1"/>
    <col min="10" max="16384" width="9.140625" style="5"/>
  </cols>
  <sheetData>
    <row r="1" spans="1:12" ht="15.75">
      <c r="A1" s="627" t="s">
        <v>120</v>
      </c>
      <c r="B1" s="627"/>
      <c r="C1" s="627"/>
      <c r="D1" s="627"/>
      <c r="E1" s="627"/>
      <c r="F1" s="627"/>
      <c r="G1" s="627"/>
      <c r="H1" s="627"/>
      <c r="I1" s="627"/>
    </row>
    <row r="2" spans="1:12" s="82" customFormat="1" ht="32.25" thickBot="1">
      <c r="A2" s="83" t="s">
        <v>2</v>
      </c>
      <c r="B2" s="167" t="s">
        <v>3</v>
      </c>
      <c r="C2" s="150" t="s">
        <v>0</v>
      </c>
      <c r="D2" s="84" t="s">
        <v>8</v>
      </c>
      <c r="E2" s="110" t="s">
        <v>7</v>
      </c>
      <c r="F2" s="111" t="s">
        <v>6</v>
      </c>
      <c r="G2" s="112" t="s">
        <v>130</v>
      </c>
      <c r="H2" s="139" t="s">
        <v>131</v>
      </c>
      <c r="I2" s="113" t="s">
        <v>71</v>
      </c>
      <c r="K2" s="628" t="s">
        <v>302</v>
      </c>
      <c r="L2" s="628"/>
    </row>
    <row r="3" spans="1:12" s="7" customFormat="1">
      <c r="A3" s="80" t="str">
        <f>συμβολαια!A3</f>
        <v>..??..</v>
      </c>
      <c r="B3" s="168">
        <f>συμβολαια!B3</f>
        <v>36101</v>
      </c>
      <c r="C3" s="159" t="str">
        <f>συμβολαια!C3</f>
        <v>γονική</v>
      </c>
      <c r="D3" s="310">
        <f>συμβολαια!D3</f>
        <v>370000</v>
      </c>
      <c r="E3" s="297">
        <f>βιβλΕσ!E3</f>
        <v>0</v>
      </c>
      <c r="F3" s="297">
        <f>βιβλΕσ!G3</f>
        <v>0</v>
      </c>
      <c r="G3" s="297">
        <f>βιβλΕσ!I3</f>
        <v>0</v>
      </c>
      <c r="H3" s="279">
        <f>βιβλΕσ!K3</f>
        <v>-2678</v>
      </c>
      <c r="I3" s="279">
        <f>βιβλΕσ!L3</f>
        <v>1710</v>
      </c>
    </row>
    <row r="4" spans="1:12" s="7" customFormat="1">
      <c r="A4" s="80" t="str">
        <f>συμβολαια!A4</f>
        <v>..??..</v>
      </c>
      <c r="B4" s="168">
        <f>συμβολαια!B4</f>
        <v>36101</v>
      </c>
      <c r="C4" s="159" t="str">
        <f>συμβολαια!C4</f>
        <v>πληρεξούσιο</v>
      </c>
      <c r="D4" s="310">
        <f>συμβολαια!D4</f>
        <v>0</v>
      </c>
      <c r="E4" s="297">
        <f>βιβλΕσ!E4</f>
        <v>0</v>
      </c>
      <c r="F4" s="297">
        <f>βιβλΕσ!G4</f>
        <v>0</v>
      </c>
      <c r="G4" s="297">
        <f>βιβλΕσ!I4</f>
        <v>0</v>
      </c>
      <c r="H4" s="279">
        <f>βιβλΕσ!K4</f>
        <v>-604</v>
      </c>
      <c r="I4" s="279">
        <f>βιβλΕσ!L4</f>
        <v>604</v>
      </c>
    </row>
    <row r="5" spans="1:12" s="7" customFormat="1">
      <c r="A5" s="80" t="str">
        <f>συμβολαια!A5</f>
        <v>..??..</v>
      </c>
      <c r="B5" s="168">
        <f>συμβολαια!B5</f>
        <v>36101</v>
      </c>
      <c r="C5" s="159" t="str">
        <f>συμβολαια!C5</f>
        <v>πληρεξούσιο</v>
      </c>
      <c r="D5" s="310">
        <f>συμβολαια!D5</f>
        <v>0</v>
      </c>
      <c r="E5" s="297">
        <f>βιβλΕσ!E5</f>
        <v>0</v>
      </c>
      <c r="F5" s="297">
        <f>βιβλΕσ!G5</f>
        <v>0</v>
      </c>
      <c r="G5" s="297">
        <f>βιβλΕσ!I5</f>
        <v>0</v>
      </c>
      <c r="H5" s="279">
        <f>βιβλΕσ!K5</f>
        <v>-604</v>
      </c>
      <c r="I5" s="279">
        <f>βιβλΕσ!L5</f>
        <v>604</v>
      </c>
    </row>
    <row r="6" spans="1:12" s="7" customFormat="1">
      <c r="A6" s="80" t="str">
        <f>συμβολαια!A6</f>
        <v>..??..</v>
      </c>
      <c r="B6" s="168">
        <f>συμβολαια!B6</f>
        <v>36102</v>
      </c>
      <c r="C6" s="159" t="str">
        <f>συμβολαια!C6</f>
        <v>δωρεάς πρόταση</v>
      </c>
      <c r="D6" s="310">
        <f>συμβολαια!D6</f>
        <v>2400000</v>
      </c>
      <c r="E6" s="297">
        <f>βιβλΕσ!E6</f>
        <v>0</v>
      </c>
      <c r="F6" s="297">
        <f>βιβλΕσ!G6</f>
        <v>0</v>
      </c>
      <c r="G6" s="297">
        <f>βιβλΕσ!I6</f>
        <v>0</v>
      </c>
      <c r="H6" s="279">
        <f>βιβλΕσ!K6</f>
        <v>-4924</v>
      </c>
      <c r="I6" s="279">
        <f>βιβλΕσ!L6</f>
        <v>4924</v>
      </c>
    </row>
    <row r="7" spans="1:12" s="7" customFormat="1">
      <c r="A7" s="80" t="str">
        <f>συμβολαια!A7</f>
        <v>..??..</v>
      </c>
      <c r="B7" s="168">
        <f>συμβολαια!B7</f>
        <v>36102</v>
      </c>
      <c r="C7" s="159" t="str">
        <f>συμβολαια!C7</f>
        <v>δωρεάς πρόταση</v>
      </c>
      <c r="D7" s="310">
        <f>συμβολαια!D7</f>
        <v>400000</v>
      </c>
      <c r="E7" s="297">
        <f>βιβλΕσ!E7</f>
        <v>0</v>
      </c>
      <c r="F7" s="297">
        <f>βιβλΕσ!G7</f>
        <v>0</v>
      </c>
      <c r="G7" s="297">
        <f>βιβλΕσ!I7</f>
        <v>0</v>
      </c>
      <c r="H7" s="279">
        <f>βιβλΕσ!K7</f>
        <v>-1324</v>
      </c>
      <c r="I7" s="279">
        <f>βιβλΕσ!L7</f>
        <v>1324</v>
      </c>
    </row>
    <row r="8" spans="1:12" s="7" customFormat="1">
      <c r="A8" s="80" t="str">
        <f>συμβολαια!A8</f>
        <v>..??..</v>
      </c>
      <c r="B8" s="168">
        <f>συμβολαια!B8</f>
        <v>36102</v>
      </c>
      <c r="C8" s="159" t="str">
        <f>συμβολαια!C8</f>
        <v>βεβαίωση ένορκος</v>
      </c>
      <c r="D8" s="310">
        <f>συμβολαια!D8</f>
        <v>0</v>
      </c>
      <c r="E8" s="297">
        <f>βιβλΕσ!E8</f>
        <v>0</v>
      </c>
      <c r="F8" s="297">
        <f>βιβλΕσ!G8</f>
        <v>0</v>
      </c>
      <c r="G8" s="297">
        <f>βιβλΕσ!I8</f>
        <v>0</v>
      </c>
      <c r="H8" s="279">
        <f>βιβλΕσ!K8</f>
        <v>-604</v>
      </c>
      <c r="I8" s="279">
        <f>βιβλΕσ!L8</f>
        <v>604</v>
      </c>
    </row>
    <row r="9" spans="1:12" s="7" customFormat="1">
      <c r="A9" s="80" t="str">
        <f>συμβολαια!A9</f>
        <v>..??..</v>
      </c>
      <c r="B9" s="168">
        <f>συμβολαια!B9</f>
        <v>36102</v>
      </c>
      <c r="C9" s="159" t="str">
        <f>συμβολαια!C9</f>
        <v>βεβαίωση ένορκος</v>
      </c>
      <c r="D9" s="310">
        <f>συμβολαια!D9</f>
        <v>0</v>
      </c>
      <c r="E9" s="297">
        <f>βιβλΕσ!E9</f>
        <v>0</v>
      </c>
      <c r="F9" s="297">
        <f>βιβλΕσ!G9</f>
        <v>0</v>
      </c>
      <c r="G9" s="297">
        <f>βιβλΕσ!I9</f>
        <v>0</v>
      </c>
      <c r="H9" s="279">
        <f>βιβλΕσ!K9</f>
        <v>-604</v>
      </c>
      <c r="I9" s="279">
        <f>βιβλΕσ!L9</f>
        <v>604</v>
      </c>
    </row>
    <row r="10" spans="1:12" s="7" customFormat="1">
      <c r="A10" s="80" t="str">
        <f>συμβολαια!A10</f>
        <v>..??..</v>
      </c>
      <c r="B10" s="168">
        <f>συμβολαια!B10</f>
        <v>36102</v>
      </c>
      <c r="C10" s="159" t="str">
        <f>συμβολαια!C10</f>
        <v>βεβαίωση ένορκος</v>
      </c>
      <c r="D10" s="310">
        <f>συμβολαια!D10</f>
        <v>0</v>
      </c>
      <c r="E10" s="297">
        <f>βιβλΕσ!E10</f>
        <v>0</v>
      </c>
      <c r="F10" s="297">
        <f>βιβλΕσ!G10</f>
        <v>0</v>
      </c>
      <c r="G10" s="297">
        <f>βιβλΕσ!I10</f>
        <v>0</v>
      </c>
      <c r="H10" s="279">
        <f>βιβλΕσ!K10</f>
        <v>-604</v>
      </c>
      <c r="I10" s="279">
        <f>βιβλΕσ!L10</f>
        <v>604</v>
      </c>
    </row>
    <row r="11" spans="1:12" s="7" customFormat="1">
      <c r="A11" s="80" t="str">
        <f>συμβολαια!A11</f>
        <v>..??..</v>
      </c>
      <c r="B11" s="168">
        <f>συμβολαια!B11</f>
        <v>36103</v>
      </c>
      <c r="C11" s="159" t="str">
        <f>συμβολαια!C11</f>
        <v>κληρονομιάς αποδοχή</v>
      </c>
      <c r="D11" s="310">
        <f>συμβολαια!D11</f>
        <v>0</v>
      </c>
      <c r="E11" s="297">
        <f>βιβλΕσ!E11</f>
        <v>0</v>
      </c>
      <c r="F11" s="297">
        <f>βιβλΕσ!G11</f>
        <v>0</v>
      </c>
      <c r="G11" s="297">
        <f>βιβλΕσ!I11</f>
        <v>0</v>
      </c>
      <c r="H11" s="279">
        <f>βιβλΕσ!K11</f>
        <v>-604</v>
      </c>
      <c r="I11" s="279">
        <f>βιβλΕσ!L11</f>
        <v>604</v>
      </c>
    </row>
    <row r="12" spans="1:12" s="7" customFormat="1">
      <c r="A12" s="80" t="str">
        <f>συμβολαια!A12</f>
        <v>..??..</v>
      </c>
      <c r="B12" s="168">
        <f>συμβολαια!B12</f>
        <v>36103</v>
      </c>
      <c r="C12" s="159" t="str">
        <f>συμβολαια!C12</f>
        <v>δωρεά</v>
      </c>
      <c r="D12" s="310">
        <f>συμβολαια!D12</f>
        <v>1250000</v>
      </c>
      <c r="E12" s="297">
        <f>βιβλΕσ!E12</f>
        <v>0</v>
      </c>
      <c r="F12" s="297">
        <f>βιβλΕσ!G12</f>
        <v>0</v>
      </c>
      <c r="G12" s="297">
        <f>βιβλΕσ!I12</f>
        <v>0</v>
      </c>
      <c r="H12" s="279">
        <f>βιβλΕσ!K12</f>
        <v>-5582</v>
      </c>
      <c r="I12" s="279">
        <f>βιβλΕσ!L12</f>
        <v>4614</v>
      </c>
    </row>
    <row r="13" spans="1:12" s="7" customFormat="1">
      <c r="A13" s="80" t="str">
        <f>συμβολαια!A13</f>
        <v>..??..</v>
      </c>
      <c r="B13" s="168">
        <f>συμβολαια!B13</f>
        <v>36103</v>
      </c>
      <c r="C13" s="159" t="str">
        <f>συμβολαια!C13</f>
        <v>δωρεά</v>
      </c>
      <c r="D13" s="310">
        <f>συμβολαια!D13</f>
        <v>630000</v>
      </c>
      <c r="E13" s="297">
        <f>βιβλΕσ!E13</f>
        <v>0</v>
      </c>
      <c r="F13" s="297">
        <f>βιβλΕσ!G13</f>
        <v>0</v>
      </c>
      <c r="G13" s="297">
        <f>βιβλΕσ!I13</f>
        <v>0</v>
      </c>
      <c r="H13" s="279">
        <f>βιβλΕσ!K13</f>
        <v>-1738</v>
      </c>
      <c r="I13" s="279">
        <f>βιβλΕσ!L13</f>
        <v>1738</v>
      </c>
    </row>
    <row r="14" spans="1:12" s="7" customFormat="1">
      <c r="A14" s="80" t="str">
        <f>συμβολαια!A14</f>
        <v>..???..</v>
      </c>
      <c r="B14" s="168">
        <f>συμβολαια!B14</f>
        <v>36103</v>
      </c>
      <c r="C14" s="159" t="str">
        <f>συμβολαια!C14</f>
        <v>διανομή</v>
      </c>
      <c r="D14" s="310">
        <f>συμβολαια!D14</f>
        <v>6000000</v>
      </c>
      <c r="E14" s="297">
        <f>βιβλΕσ!E14</f>
        <v>0</v>
      </c>
      <c r="F14" s="297">
        <f>βιβλΕσ!G14</f>
        <v>0</v>
      </c>
      <c r="G14" s="297">
        <f>βιβλΕσ!I14</f>
        <v>0</v>
      </c>
      <c r="H14" s="279">
        <f>βιβλΕσ!K14</f>
        <v>-11404</v>
      </c>
      <c r="I14" s="279">
        <f>βιβλΕσ!L14</f>
        <v>11404</v>
      </c>
    </row>
    <row r="15" spans="1:12" s="7" customFormat="1">
      <c r="A15" s="80">
        <f>συμβολαια!A15</f>
        <v>0</v>
      </c>
      <c r="B15" s="168">
        <f>συμβολαια!B15</f>
        <v>0</v>
      </c>
      <c r="C15" s="159" t="str">
        <f>συμβολαια!C15</f>
        <v>οριζόντιος σύσταση</v>
      </c>
      <c r="D15" s="310">
        <f>συμβολαια!D15</f>
        <v>0</v>
      </c>
      <c r="E15" s="297">
        <f>βιβλΕσ!E15</f>
        <v>0</v>
      </c>
      <c r="F15" s="297">
        <f>βιβλΕσ!G15</f>
        <v>0</v>
      </c>
      <c r="G15" s="297">
        <f>βιβλΕσ!I15</f>
        <v>0</v>
      </c>
      <c r="H15" s="279">
        <f>βιβλΕσ!K15</f>
        <v>-604</v>
      </c>
      <c r="I15" s="279">
        <f>βιβλΕσ!L15</f>
        <v>604</v>
      </c>
    </row>
    <row r="16" spans="1:12" s="7" customFormat="1">
      <c r="A16" s="80">
        <f>συμβολαια!A16</f>
        <v>0</v>
      </c>
      <c r="B16" s="168">
        <f>συμβολαια!B16</f>
        <v>0</v>
      </c>
      <c r="C16" s="159" t="str">
        <f>συμβολαια!C16</f>
        <v>κάθετος σύσταση</v>
      </c>
      <c r="D16" s="310">
        <f>συμβολαια!D16</f>
        <v>0</v>
      </c>
      <c r="E16" s="297">
        <f>βιβλΕσ!E16</f>
        <v>0</v>
      </c>
      <c r="F16" s="297">
        <f>βιβλΕσ!G16</f>
        <v>0</v>
      </c>
      <c r="G16" s="297">
        <f>βιβλΕσ!I16</f>
        <v>0</v>
      </c>
      <c r="H16" s="279">
        <f>βιβλΕσ!K16</f>
        <v>-604</v>
      </c>
      <c r="I16" s="279">
        <f>βιβλΕσ!L16</f>
        <v>604</v>
      </c>
    </row>
    <row r="17" spans="1:9" s="7" customFormat="1">
      <c r="A17" s="80" t="str">
        <f>συμβολαια!A17</f>
        <v>..??..</v>
      </c>
      <c r="B17" s="168">
        <f>συμβολαια!B17</f>
        <v>36104</v>
      </c>
      <c r="C17" s="159" t="str">
        <f>συμβολαια!C17</f>
        <v>γονική</v>
      </c>
      <c r="D17" s="310">
        <f>συμβολαια!D17</f>
        <v>1300000</v>
      </c>
      <c r="E17" s="297">
        <f>βιβλΕσ!E17</f>
        <v>0</v>
      </c>
      <c r="F17" s="297">
        <f>βιβλΕσ!G17</f>
        <v>0</v>
      </c>
      <c r="G17" s="297">
        <f>βιβλΕσ!I17</f>
        <v>0</v>
      </c>
      <c r="H17" s="279">
        <f>βιβλΕσ!K17</f>
        <v>-2943.9999999999995</v>
      </c>
      <c r="I17" s="279">
        <f>βιβλΕσ!L17</f>
        <v>2943.9999999999995</v>
      </c>
    </row>
    <row r="18" spans="1:9" s="7" customFormat="1">
      <c r="A18" s="80" t="str">
        <f>συμβολαια!A18</f>
        <v>????</v>
      </c>
      <c r="B18" s="168">
        <f>συμβολαια!B18</f>
        <v>36104</v>
      </c>
      <c r="C18" s="159" t="str">
        <f>συμβολαια!C18</f>
        <v xml:space="preserve">γονική καταστήματος &amp; ψιλής κυριότητας ( διαμερίσματος ) </v>
      </c>
      <c r="D18" s="310">
        <f>συμβολαια!D18</f>
        <v>3550000</v>
      </c>
      <c r="E18" s="297">
        <f>βιβλΕσ!E18</f>
        <v>0</v>
      </c>
      <c r="F18" s="297">
        <f>βιβλΕσ!G18</f>
        <v>0</v>
      </c>
      <c r="G18" s="297">
        <f>βιβλΕσ!I18</f>
        <v>0</v>
      </c>
      <c r="H18" s="279">
        <f>βιβλΕσ!K18</f>
        <v>-6994</v>
      </c>
      <c r="I18" s="279">
        <f>βιβλΕσ!L18</f>
        <v>6994</v>
      </c>
    </row>
    <row r="19" spans="1:9" s="7" customFormat="1">
      <c r="A19" s="80">
        <f>συμβολαια!A19</f>
        <v>0</v>
      </c>
      <c r="B19" s="168">
        <f>συμβολαια!B19</f>
        <v>0</v>
      </c>
      <c r="C19" s="159" t="str">
        <f>συμβολαια!C19</f>
        <v>οριζόντιος σύσταση</v>
      </c>
      <c r="D19" s="310">
        <f>συμβολαια!D19</f>
        <v>0</v>
      </c>
      <c r="E19" s="297">
        <f>βιβλΕσ!E19</f>
        <v>0</v>
      </c>
      <c r="F19" s="297">
        <f>βιβλΕσ!G19</f>
        <v>0</v>
      </c>
      <c r="G19" s="297">
        <f>βιβλΕσ!I19</f>
        <v>0</v>
      </c>
      <c r="H19" s="279">
        <f>βιβλΕσ!K19</f>
        <v>-604</v>
      </c>
      <c r="I19" s="279">
        <f>βιβλΕσ!L19</f>
        <v>604</v>
      </c>
    </row>
    <row r="20" spans="1:9" s="7" customFormat="1">
      <c r="A20" s="80" t="str">
        <f>συμβολαια!A20</f>
        <v>..??..</v>
      </c>
      <c r="B20" s="168">
        <f>συμβολαια!B20</f>
        <v>36104</v>
      </c>
      <c r="C20" s="159" t="str">
        <f>συμβολαια!C20</f>
        <v xml:space="preserve">γονικής πρόταση </v>
      </c>
      <c r="D20" s="310">
        <f>συμβολαια!D20</f>
        <v>1300000</v>
      </c>
      <c r="E20" s="297">
        <f>βιβλΕσ!E20</f>
        <v>0</v>
      </c>
      <c r="F20" s="297">
        <f>βιβλΕσ!G20</f>
        <v>0</v>
      </c>
      <c r="G20" s="297">
        <f>βιβλΕσ!I20</f>
        <v>0</v>
      </c>
      <c r="H20" s="279">
        <f>βιβλΕσ!K20</f>
        <v>-2943.9999999999995</v>
      </c>
      <c r="I20" s="279">
        <f>βιβλΕσ!L20</f>
        <v>2943.9999999999995</v>
      </c>
    </row>
    <row r="21" spans="1:9" s="7" customFormat="1">
      <c r="A21" s="80" t="str">
        <f>συμβολαια!A21</f>
        <v>..??..</v>
      </c>
      <c r="B21" s="168">
        <f>συμβολαια!B21</f>
        <v>36104</v>
      </c>
      <c r="C21" s="159" t="str">
        <f>συμβολαια!C21</f>
        <v>αγοραπωλησία τίμημα = Δ.Ο.Υ. =</v>
      </c>
      <c r="D21" s="310">
        <f>συμβολαια!D21</f>
        <v>1000000</v>
      </c>
      <c r="E21" s="297">
        <f>βιβλΕσ!E21</f>
        <v>0</v>
      </c>
      <c r="F21" s="297">
        <f>βιβλΕσ!G21</f>
        <v>0</v>
      </c>
      <c r="G21" s="297">
        <f>βιβλΕσ!I21</f>
        <v>0</v>
      </c>
      <c r="H21" s="279">
        <f>βιβλΕσ!K21</f>
        <v>-2403.9999999999995</v>
      </c>
      <c r="I21" s="279">
        <f>βιβλΕσ!L21</f>
        <v>2403.9999999999995</v>
      </c>
    </row>
    <row r="22" spans="1:9" s="7" customFormat="1">
      <c r="A22" s="80" t="str">
        <f>συμβολαια!A22</f>
        <v>..??..</v>
      </c>
      <c r="B22" s="168">
        <f>συμβολαια!B22</f>
        <v>36105</v>
      </c>
      <c r="C22" s="159" t="str">
        <f>συμβολαια!C22</f>
        <v>γονική { με παρακράτηση επικαρπίας</v>
      </c>
      <c r="D22" s="310">
        <f>συμβολαια!D22</f>
        <v>5600000</v>
      </c>
      <c r="E22" s="297">
        <f>βιβλΕσ!E22</f>
        <v>0</v>
      </c>
      <c r="F22" s="297">
        <f>βιβλΕσ!G22</f>
        <v>0</v>
      </c>
      <c r="G22" s="297">
        <f>βιβλΕσ!I22</f>
        <v>0</v>
      </c>
      <c r="H22" s="279">
        <f>βιβλΕσ!K22</f>
        <v>-220</v>
      </c>
      <c r="I22" s="279">
        <f>βιβλΕσ!L22</f>
        <v>220</v>
      </c>
    </row>
    <row r="23" spans="1:9" s="7" customFormat="1">
      <c r="A23" s="80" t="str">
        <f>συμβολαια!A23</f>
        <v>..??..</v>
      </c>
      <c r="B23" s="168">
        <f>συμβολαια!B23</f>
        <v>36106</v>
      </c>
      <c r="C23" s="159" t="str">
        <f>συμβολαια!C23</f>
        <v>κληρονομιάς αποδοχή</v>
      </c>
      <c r="D23" s="310">
        <f>συμβολαια!D23</f>
        <v>0</v>
      </c>
      <c r="E23" s="297">
        <f>βιβλΕσ!E23</f>
        <v>0</v>
      </c>
      <c r="F23" s="297">
        <f>βιβλΕσ!G23</f>
        <v>0</v>
      </c>
      <c r="G23" s="297">
        <f>βιβλΕσ!I23</f>
        <v>0</v>
      </c>
      <c r="H23" s="279">
        <f>βιβλΕσ!K23</f>
        <v>-604</v>
      </c>
      <c r="I23" s="279">
        <f>βιβλΕσ!L23</f>
        <v>604</v>
      </c>
    </row>
    <row r="24" spans="1:9" s="7" customFormat="1">
      <c r="A24" s="80" t="str">
        <f>συμβολαια!A24</f>
        <v>..??..</v>
      </c>
      <c r="B24" s="168">
        <f>συμβολαια!B24</f>
        <v>36108</v>
      </c>
      <c r="C24" s="159" t="str">
        <f>συμβολαια!C24</f>
        <v>αγοραπωλησία τίμημα = Δ.Ο.Υ. =</v>
      </c>
      <c r="D24" s="310">
        <f>συμβολαια!D24</f>
        <v>400000</v>
      </c>
      <c r="E24" s="297">
        <f>βιβλΕσ!E24</f>
        <v>0</v>
      </c>
      <c r="F24" s="297">
        <f>βιβλΕσ!G24</f>
        <v>0</v>
      </c>
      <c r="G24" s="297">
        <f>βιβλΕσ!I24</f>
        <v>0</v>
      </c>
      <c r="H24" s="279">
        <f>βιβλΕσ!K24</f>
        <v>-1324</v>
      </c>
      <c r="I24" s="279">
        <f>βιβλΕσ!L24</f>
        <v>1324</v>
      </c>
    </row>
    <row r="25" spans="1:9">
      <c r="A25" s="80" t="str">
        <f>συμβολαια!A25</f>
        <v>..??..</v>
      </c>
      <c r="B25" s="168">
        <f>συμβολαια!B25</f>
        <v>36108</v>
      </c>
      <c r="C25" s="159" t="str">
        <f>συμβολαια!C25</f>
        <v>αγοραπωλησία τίμημα 500.000 Δ.Ο.Υ. =</v>
      </c>
      <c r="D25" s="310">
        <f>συμβολαια!D25</f>
        <v>525000</v>
      </c>
      <c r="E25" s="297">
        <f>βιβλΕσ!E25</f>
        <v>0</v>
      </c>
      <c r="F25" s="297">
        <f>βιβλΕσ!G25</f>
        <v>0</v>
      </c>
      <c r="G25" s="297">
        <f>βιβλΕσ!I25</f>
        <v>0</v>
      </c>
      <c r="H25" s="279">
        <f>βιβλΕσ!K25</f>
        <v>-1549</v>
      </c>
      <c r="I25" s="279">
        <f>βιβλΕσ!L25</f>
        <v>1549</v>
      </c>
    </row>
    <row r="26" spans="1:9">
      <c r="A26" s="80" t="str">
        <f>συμβολαια!A26</f>
        <v>????</v>
      </c>
      <c r="B26" s="168">
        <f>συμβολαια!B26</f>
        <v>36108</v>
      </c>
      <c r="C26" s="159" t="str">
        <f>συμβολαια!C26</f>
        <v>εξόφληση {{{ δανείου 1.200.000δρχ /// ΑΓΑΠΕ = 15.000</v>
      </c>
      <c r="D26" s="310">
        <f>συμβολαια!D26</f>
        <v>1200000</v>
      </c>
      <c r="E26" s="297">
        <f>βιβλΕσ!E26</f>
        <v>0</v>
      </c>
      <c r="F26" s="297">
        <f>βιβλΕσ!G26</f>
        <v>0</v>
      </c>
      <c r="G26" s="297">
        <f>βιβλΕσ!I26</f>
        <v>0</v>
      </c>
      <c r="H26" s="279">
        <f>βιβλΕσ!K26</f>
        <v>6842</v>
      </c>
      <c r="I26" s="279">
        <f>βιβλΕσ!L26</f>
        <v>3287.9999999999995</v>
      </c>
    </row>
    <row r="27" spans="1:9">
      <c r="A27" s="80">
        <f>συμβολαια!A27</f>
        <v>0</v>
      </c>
      <c r="B27" s="168">
        <f>συμβολαια!B27</f>
        <v>0</v>
      </c>
      <c r="C27" s="159" t="str">
        <f>συμβολαια!C27</f>
        <v>υποθήκη εξάλειψη</v>
      </c>
      <c r="D27" s="310">
        <f>συμβολαια!D27</f>
        <v>15000</v>
      </c>
      <c r="E27" s="297">
        <f>βιβλΕσ!E27</f>
        <v>0</v>
      </c>
      <c r="F27" s="297">
        <f>βιβλΕσ!G27</f>
        <v>0</v>
      </c>
      <c r="G27" s="297">
        <f>βιβλΕσ!I27</f>
        <v>0</v>
      </c>
      <c r="H27" s="279">
        <f>βιβλΕσ!K27</f>
        <v>-387.5</v>
      </c>
      <c r="I27" s="279">
        <f>βιβλΕσ!L27</f>
        <v>387.5</v>
      </c>
    </row>
    <row r="28" spans="1:9">
      <c r="A28" s="80" t="str">
        <f>συμβολαια!A28</f>
        <v>..??..</v>
      </c>
      <c r="B28" s="168">
        <f>συμβολαια!B28</f>
        <v>36108</v>
      </c>
      <c r="C28" s="159" t="str">
        <f>συμβολαια!C28</f>
        <v>πληρεξούσιο</v>
      </c>
      <c r="D28" s="310">
        <f>συμβολαια!D28</f>
        <v>0</v>
      </c>
      <c r="E28" s="297">
        <f>βιβλΕσ!E28</f>
        <v>0</v>
      </c>
      <c r="F28" s="297">
        <f>βιβλΕσ!G28</f>
        <v>0</v>
      </c>
      <c r="G28" s="297">
        <f>βιβλΕσ!I28</f>
        <v>0</v>
      </c>
      <c r="H28" s="279">
        <f>βιβλΕσ!K28</f>
        <v>-604</v>
      </c>
      <c r="I28" s="279">
        <f>βιβλΕσ!L28</f>
        <v>604</v>
      </c>
    </row>
    <row r="29" spans="1:9">
      <c r="A29" s="80" t="str">
        <f>συμβολαια!A29</f>
        <v>..??..</v>
      </c>
      <c r="B29" s="168">
        <f>συμβολαια!B29</f>
        <v>36108</v>
      </c>
      <c r="C29" s="159" t="str">
        <f>συμβολαια!C29</f>
        <v>κληρονομιάς αποδοχή</v>
      </c>
      <c r="D29" s="310">
        <f>συμβολαια!D29</f>
        <v>0</v>
      </c>
      <c r="E29" s="297">
        <f>βιβλΕσ!E29</f>
        <v>0</v>
      </c>
      <c r="F29" s="297">
        <f>βιβλΕσ!G29</f>
        <v>0</v>
      </c>
      <c r="G29" s="297">
        <f>βιβλΕσ!I29</f>
        <v>0</v>
      </c>
      <c r="H29" s="279">
        <f>βιβλΕσ!K29</f>
        <v>-604</v>
      </c>
      <c r="I29" s="279">
        <f>βιβλΕσ!L29</f>
        <v>604</v>
      </c>
    </row>
    <row r="30" spans="1:9">
      <c r="A30" s="80" t="str">
        <f>συμβολαια!A30</f>
        <v>..??..</v>
      </c>
      <c r="B30" s="168">
        <f>συμβολαια!B30</f>
        <v>36108</v>
      </c>
      <c r="C30" s="159" t="str">
        <f>συμβολαια!C30</f>
        <v>γονική</v>
      </c>
      <c r="D30" s="310">
        <f>συμβολαια!D30</f>
        <v>1187500</v>
      </c>
      <c r="E30" s="297">
        <f>βιβλΕσ!E30</f>
        <v>0</v>
      </c>
      <c r="F30" s="297">
        <f>βιβλΕσ!G30</f>
        <v>0</v>
      </c>
      <c r="G30" s="297">
        <f>βιβλΕσ!I30</f>
        <v>0</v>
      </c>
      <c r="H30" s="279">
        <f>βιβλΕσ!K30</f>
        <v>-2741.4999999999995</v>
      </c>
      <c r="I30" s="279">
        <f>βιβλΕσ!L30</f>
        <v>2741.4999999999995</v>
      </c>
    </row>
    <row r="31" spans="1:9">
      <c r="A31" s="80" t="str">
        <f>συμβολαια!A31</f>
        <v>..??..</v>
      </c>
      <c r="B31" s="168">
        <f>συμβολαια!B31</f>
        <v>36108</v>
      </c>
      <c r="C31" s="159" t="str">
        <f>συμβολαια!C31</f>
        <v xml:space="preserve">διανομή </v>
      </c>
      <c r="D31" s="310">
        <f>συμβολαια!D31</f>
        <v>3888000</v>
      </c>
      <c r="E31" s="297">
        <f>βιβλΕσ!E31</f>
        <v>0</v>
      </c>
      <c r="F31" s="297">
        <f>βιβλΕσ!G31</f>
        <v>0</v>
      </c>
      <c r="G31" s="297">
        <f>βιβλΕσ!I31</f>
        <v>0</v>
      </c>
      <c r="H31" s="279">
        <f>βιβλΕσ!K31</f>
        <v>-10572.4</v>
      </c>
      <c r="I31" s="279">
        <f>βιβλΕσ!L31</f>
        <v>9362.4</v>
      </c>
    </row>
    <row r="32" spans="1:9">
      <c r="A32" s="80" t="str">
        <f>συμβολαια!A32</f>
        <v>..??..</v>
      </c>
      <c r="B32" s="168">
        <f>συμβολαια!B32</f>
        <v>36110</v>
      </c>
      <c r="C32" s="159" t="str">
        <f>συμβολαια!C32</f>
        <v>γονική</v>
      </c>
      <c r="D32" s="310">
        <f>συμβολαια!D32</f>
        <v>5150000</v>
      </c>
      <c r="E32" s="297">
        <f>βιβλΕσ!E32</f>
        <v>0</v>
      </c>
      <c r="F32" s="297">
        <f>βιβλΕσ!G32</f>
        <v>0</v>
      </c>
      <c r="G32" s="297">
        <f>βιβλΕσ!I32</f>
        <v>0</v>
      </c>
      <c r="H32" s="279">
        <f>βιβλΕσ!K32</f>
        <v>-9874</v>
      </c>
      <c r="I32" s="279">
        <f>βιβλΕσ!L32</f>
        <v>9874</v>
      </c>
    </row>
    <row r="33" spans="1:9">
      <c r="A33" s="80" t="str">
        <f>συμβολαια!A33</f>
        <v>..??..</v>
      </c>
      <c r="B33" s="168">
        <f>συμβολαια!B33</f>
        <v>36110</v>
      </c>
      <c r="C33" s="159" t="str">
        <f>συμβολαια!C33</f>
        <v>πληρεξούσιο</v>
      </c>
      <c r="D33" s="310">
        <f>συμβολαια!D33</f>
        <v>0</v>
      </c>
      <c r="E33" s="297">
        <f>βιβλΕσ!E33</f>
        <v>0</v>
      </c>
      <c r="F33" s="297">
        <f>βιβλΕσ!G33</f>
        <v>0</v>
      </c>
      <c r="G33" s="297">
        <f>βιβλΕσ!I33</f>
        <v>0</v>
      </c>
      <c r="H33" s="279">
        <f>βιβλΕσ!K33</f>
        <v>-604</v>
      </c>
      <c r="I33" s="279">
        <f>βιβλΕσ!L33</f>
        <v>604</v>
      </c>
    </row>
    <row r="34" spans="1:9">
      <c r="A34" s="80" t="str">
        <f>συμβολαια!A34</f>
        <v>..??..</v>
      </c>
      <c r="B34" s="168">
        <f>συμβολαια!B34</f>
        <v>36112</v>
      </c>
      <c r="C34" s="159" t="str">
        <f>συμβολαια!C34</f>
        <v>βεβαίωση ένορκος</v>
      </c>
      <c r="D34" s="310">
        <f>συμβολαια!D34</f>
        <v>0</v>
      </c>
      <c r="E34" s="297">
        <f>βιβλΕσ!E34</f>
        <v>0</v>
      </c>
      <c r="F34" s="297">
        <f>βιβλΕσ!G34</f>
        <v>0</v>
      </c>
      <c r="G34" s="297">
        <f>βιβλΕσ!I34</f>
        <v>0</v>
      </c>
      <c r="H34" s="279">
        <f>βιβλΕσ!K34</f>
        <v>-604</v>
      </c>
      <c r="I34" s="279">
        <f>βιβλΕσ!L34</f>
        <v>604</v>
      </c>
    </row>
    <row r="35" spans="1:9">
      <c r="A35" s="80" t="str">
        <f>συμβολαια!A35</f>
        <v>..??..</v>
      </c>
      <c r="B35" s="168">
        <f>συμβολαια!B35</f>
        <v>36115</v>
      </c>
      <c r="C35" s="159" t="str">
        <f>συμβολαια!C35</f>
        <v>πληρεξούσιο</v>
      </c>
      <c r="D35" s="310">
        <f>συμβολαια!D35</f>
        <v>0</v>
      </c>
      <c r="E35" s="297">
        <f>βιβλΕσ!E35</f>
        <v>0</v>
      </c>
      <c r="F35" s="297">
        <f>βιβλΕσ!G35</f>
        <v>0</v>
      </c>
      <c r="G35" s="297">
        <f>βιβλΕσ!I35</f>
        <v>0</v>
      </c>
      <c r="H35" s="279">
        <f>βιβλΕσ!K35</f>
        <v>-604</v>
      </c>
      <c r="I35" s="279">
        <f>βιβλΕσ!L35</f>
        <v>604</v>
      </c>
    </row>
    <row r="36" spans="1:9">
      <c r="A36" s="80" t="str">
        <f>συμβολαια!A36</f>
        <v>..??..</v>
      </c>
      <c r="B36" s="168">
        <f>συμβολαια!B36</f>
        <v>36116</v>
      </c>
      <c r="C36" s="159" t="str">
        <f>συμβολαια!C36</f>
        <v>πληρεξούσιο</v>
      </c>
      <c r="D36" s="310">
        <f>συμβολαια!D36</f>
        <v>0</v>
      </c>
      <c r="E36" s="297">
        <f>βιβλΕσ!E36</f>
        <v>0</v>
      </c>
      <c r="F36" s="297">
        <f>βιβλΕσ!G36</f>
        <v>0</v>
      </c>
      <c r="G36" s="297">
        <f>βιβλΕσ!I36</f>
        <v>0</v>
      </c>
      <c r="H36" s="279">
        <f>βιβλΕσ!K36</f>
        <v>-604</v>
      </c>
      <c r="I36" s="279">
        <f>βιβλΕσ!L36</f>
        <v>604</v>
      </c>
    </row>
    <row r="37" spans="1:9">
      <c r="A37" s="80" t="str">
        <f>συμβολαια!A37</f>
        <v>..??..</v>
      </c>
      <c r="B37" s="168">
        <f>συμβολαια!B37</f>
        <v>36116</v>
      </c>
      <c r="C37" s="159" t="str">
        <f>συμβολαια!C37</f>
        <v>πληρεξούσιο</v>
      </c>
      <c r="D37" s="310">
        <f>συμβολαια!D37</f>
        <v>0</v>
      </c>
      <c r="E37" s="297">
        <f>βιβλΕσ!E37</f>
        <v>0</v>
      </c>
      <c r="F37" s="297">
        <f>βιβλΕσ!G37</f>
        <v>0</v>
      </c>
      <c r="G37" s="297">
        <f>βιβλΕσ!I37</f>
        <v>0</v>
      </c>
      <c r="H37" s="279">
        <f>βιβλΕσ!K37</f>
        <v>-604</v>
      </c>
      <c r="I37" s="279">
        <f>βιβλΕσ!L37</f>
        <v>604</v>
      </c>
    </row>
    <row r="38" spans="1:9">
      <c r="A38" s="80" t="str">
        <f>συμβολαια!A38</f>
        <v>..??..</v>
      </c>
      <c r="B38" s="168">
        <f>συμβολαια!B38</f>
        <v>36118</v>
      </c>
      <c r="C38" s="159" t="str">
        <f>συμβολαια!C38</f>
        <v>δωρεά</v>
      </c>
      <c r="D38" s="310">
        <f>συμβολαια!D38</f>
        <v>950000</v>
      </c>
      <c r="E38" s="297">
        <f>βιβλΕσ!E38</f>
        <v>0</v>
      </c>
      <c r="F38" s="297">
        <f>βιβλΕσ!G38</f>
        <v>0</v>
      </c>
      <c r="G38" s="297">
        <f>βιβλΕσ!I38</f>
        <v>0</v>
      </c>
      <c r="H38" s="279">
        <f>βιβλΕσ!K38</f>
        <v>-2313.9999999999995</v>
      </c>
      <c r="I38" s="279">
        <f>βιβλΕσ!L38</f>
        <v>2313.9999999999995</v>
      </c>
    </row>
    <row r="39" spans="1:9">
      <c r="A39" s="80" t="str">
        <f>συμβολαια!A39</f>
        <v>..??..</v>
      </c>
      <c r="B39" s="168">
        <f>συμβολαια!B39</f>
        <v>36119</v>
      </c>
      <c r="C39" s="159" t="str">
        <f>συμβολαια!C39</f>
        <v>πληρεξούσιο {{{ βεβαίωση ένορκος</v>
      </c>
      <c r="D39" s="311">
        <f>συμβολαια!D39</f>
        <v>0</v>
      </c>
      <c r="E39" s="297">
        <f>βιβλΕσ!E39</f>
        <v>0</v>
      </c>
      <c r="F39" s="297">
        <f>βιβλΕσ!G39</f>
        <v>0</v>
      </c>
      <c r="G39" s="297">
        <f>βιβλΕσ!I39</f>
        <v>0</v>
      </c>
      <c r="H39" s="279">
        <f>βιβλΕσ!K39</f>
        <v>-604</v>
      </c>
      <c r="I39" s="279">
        <f>βιβλΕσ!L39</f>
        <v>604</v>
      </c>
    </row>
    <row r="40" spans="1:9">
      <c r="A40" s="80" t="str">
        <f>συμβολαια!A40</f>
        <v>..??..</v>
      </c>
      <c r="B40" s="168">
        <f>συμβολαια!B40</f>
        <v>36119</v>
      </c>
      <c r="C40" s="159" t="str">
        <f>συμβολαια!C40</f>
        <v>βεβαίωση ένορκος</v>
      </c>
      <c r="D40" s="311">
        <f>συμβολαια!D40</f>
        <v>0</v>
      </c>
      <c r="E40" s="297">
        <f>βιβλΕσ!E40</f>
        <v>0</v>
      </c>
      <c r="F40" s="297">
        <f>βιβλΕσ!G40</f>
        <v>0</v>
      </c>
      <c r="G40" s="297">
        <f>βιβλΕσ!I40</f>
        <v>0</v>
      </c>
      <c r="H40" s="279">
        <f>βιβλΕσ!K40</f>
        <v>-604</v>
      </c>
      <c r="I40" s="279">
        <f>βιβλΕσ!L40</f>
        <v>604</v>
      </c>
    </row>
    <row r="41" spans="1:9">
      <c r="A41" s="80" t="str">
        <f>συμβολαια!A41</f>
        <v>..??..</v>
      </c>
      <c r="B41" s="168">
        <f>συμβολαια!B41</f>
        <v>36125</v>
      </c>
      <c r="C41" s="159" t="str">
        <f>συμβολαια!C41</f>
        <v>μίσθωση αγροτεμαχίων για αγροτικά ( 40.000 ετησίως -10έτη ){ λέει 300.000</v>
      </c>
      <c r="D41" s="311">
        <f>συμβολαια!D41</f>
        <v>400000</v>
      </c>
      <c r="E41" s="297">
        <f>βιβλΕσ!E41</f>
        <v>0</v>
      </c>
      <c r="F41" s="297">
        <f>βιβλΕσ!G41</f>
        <v>0</v>
      </c>
      <c r="G41" s="297">
        <f>βιβλΕσ!I41</f>
        <v>0</v>
      </c>
      <c r="H41" s="279">
        <f>βιβλΕσ!K41</f>
        <v>5050</v>
      </c>
      <c r="I41" s="279">
        <f>βιβλΕσ!L41</f>
        <v>1324</v>
      </c>
    </row>
    <row r="42" spans="1:9">
      <c r="A42" s="80" t="str">
        <f>συμβολαια!A42</f>
        <v>..??..</v>
      </c>
      <c r="B42" s="168">
        <f>συμβολαια!B42</f>
        <v>36125</v>
      </c>
      <c r="C42" s="159" t="str">
        <f>συμβολαια!C42</f>
        <v>κληρονομιάς αποδοχή</v>
      </c>
      <c r="D42" s="311">
        <f>συμβολαια!D42</f>
        <v>0</v>
      </c>
      <c r="E42" s="297">
        <f>βιβλΕσ!E42</f>
        <v>0</v>
      </c>
      <c r="F42" s="297">
        <f>βιβλΕσ!G42</f>
        <v>0</v>
      </c>
      <c r="G42" s="297">
        <f>βιβλΕσ!I42</f>
        <v>0</v>
      </c>
      <c r="H42" s="279">
        <f>βιβλΕσ!K42</f>
        <v>-604</v>
      </c>
      <c r="I42" s="279">
        <f>βιβλΕσ!L42</f>
        <v>604</v>
      </c>
    </row>
    <row r="43" spans="1:9">
      <c r="A43" s="80" t="str">
        <f>συμβολαια!A43</f>
        <v>????</v>
      </c>
      <c r="B43" s="168">
        <f>συμβολαια!B43</f>
        <v>36126</v>
      </c>
      <c r="C43" s="159" t="str">
        <f>συμβολαια!C43</f>
        <v>οριζόντιος σύσταση</v>
      </c>
      <c r="D43" s="311">
        <f>συμβολαια!D43</f>
        <v>0</v>
      </c>
      <c r="E43" s="297">
        <f>βιβλΕσ!E43</f>
        <v>0</v>
      </c>
      <c r="F43" s="297">
        <f>βιβλΕσ!G43</f>
        <v>0</v>
      </c>
      <c r="G43" s="297">
        <f>βιβλΕσ!I43</f>
        <v>0</v>
      </c>
      <c r="H43" s="279">
        <f>βιβλΕσ!K43</f>
        <v>-604</v>
      </c>
      <c r="I43" s="279">
        <f>βιβλΕσ!L43</f>
        <v>604</v>
      </c>
    </row>
    <row r="44" spans="1:9">
      <c r="A44" s="80">
        <f>συμβολαια!A44</f>
        <v>0</v>
      </c>
      <c r="B44" s="168">
        <f>συμβολαια!B44</f>
        <v>0</v>
      </c>
      <c r="C44" s="159" t="str">
        <f>συμβολαια!C44</f>
        <v>χρήσης κανονισμός</v>
      </c>
      <c r="D44" s="311">
        <f>συμβολαια!D44</f>
        <v>0</v>
      </c>
      <c r="E44" s="297">
        <f>βιβλΕσ!E44</f>
        <v>0</v>
      </c>
      <c r="F44" s="297">
        <f>βιβλΕσ!G44</f>
        <v>0</v>
      </c>
      <c r="G44" s="297">
        <f>βιβλΕσ!I44</f>
        <v>0</v>
      </c>
      <c r="H44" s="279">
        <f>βιβλΕσ!K44</f>
        <v>-604</v>
      </c>
      <c r="I44" s="279">
        <f>βιβλΕσ!L44</f>
        <v>604</v>
      </c>
    </row>
    <row r="45" spans="1:9">
      <c r="A45" s="80" t="str">
        <f>συμβολαια!A45</f>
        <v>..??..</v>
      </c>
      <c r="B45" s="168">
        <f>συμβολαια!B45</f>
        <v>36126</v>
      </c>
      <c r="C45" s="159" t="str">
        <f>συμβολαια!C45</f>
        <v>αγοραπωλησία</v>
      </c>
      <c r="D45" s="311">
        <f>συμβολαια!D45</f>
        <v>1150000</v>
      </c>
      <c r="E45" s="297">
        <f>βιβλΕσ!E45</f>
        <v>0</v>
      </c>
      <c r="F45" s="297">
        <f>βιβλΕσ!G45</f>
        <v>0</v>
      </c>
      <c r="G45" s="297">
        <f>βιβλΕσ!I45</f>
        <v>0</v>
      </c>
      <c r="H45" s="279">
        <f>βιβλΕσ!K45</f>
        <v>-2673.9999999999995</v>
      </c>
      <c r="I45" s="279">
        <f>βιβλΕσ!L45</f>
        <v>2673.9999999999995</v>
      </c>
    </row>
    <row r="46" spans="1:9">
      <c r="A46" s="80" t="str">
        <f>συμβολαια!A46</f>
        <v>..??..</v>
      </c>
      <c r="B46" s="168">
        <f>συμβολαια!B46</f>
        <v>36126</v>
      </c>
      <c r="C46" s="159" t="str">
        <f>συμβολαια!C46</f>
        <v>πληρεξούσιο</v>
      </c>
      <c r="D46" s="311">
        <f>συμβολαια!D46</f>
        <v>0</v>
      </c>
      <c r="E46" s="297">
        <f>βιβλΕσ!E46</f>
        <v>0</v>
      </c>
      <c r="F46" s="297">
        <f>βιβλΕσ!G46</f>
        <v>0</v>
      </c>
      <c r="G46" s="297">
        <f>βιβλΕσ!I46</f>
        <v>0</v>
      </c>
      <c r="H46" s="279">
        <f>βιβλΕσ!K46</f>
        <v>-604</v>
      </c>
      <c r="I46" s="279">
        <f>βιβλΕσ!L46</f>
        <v>604</v>
      </c>
    </row>
    <row r="47" spans="1:9">
      <c r="A47" s="80" t="str">
        <f>συμβολαια!A47</f>
        <v>..??..</v>
      </c>
      <c r="B47" s="168">
        <f>συμβολαια!B47</f>
        <v>36126</v>
      </c>
      <c r="C47" s="159" t="str">
        <f>συμβολαια!C47</f>
        <v>εμφάνιση αγοραστή προσύμφ 14.214κύρου</v>
      </c>
      <c r="D47" s="311">
        <f>συμβολαια!D47</f>
        <v>0</v>
      </c>
      <c r="E47" s="297">
        <f>βιβλΕσ!E47</f>
        <v>0</v>
      </c>
      <c r="F47" s="297">
        <f>βιβλΕσ!G47</f>
        <v>0</v>
      </c>
      <c r="G47" s="297">
        <f>βιβλΕσ!I47</f>
        <v>0</v>
      </c>
      <c r="H47" s="279">
        <f>βιβλΕσ!K47</f>
        <v>-604</v>
      </c>
      <c r="I47" s="279">
        <f>βιβλΕσ!L47</f>
        <v>604</v>
      </c>
    </row>
    <row r="48" spans="1:9">
      <c r="A48" s="80" t="str">
        <f>συμβολαια!A48</f>
        <v>..??..</v>
      </c>
      <c r="B48" s="168">
        <f>συμβολαια!B48</f>
        <v>36129</v>
      </c>
      <c r="C48" s="159" t="str">
        <f>συμβολαια!C48</f>
        <v>κληρονομιάς αποδοχή</v>
      </c>
      <c r="D48" s="311">
        <f>συμβολαια!D48</f>
        <v>0</v>
      </c>
      <c r="E48" s="297">
        <f>βιβλΕσ!E48</f>
        <v>0</v>
      </c>
      <c r="F48" s="297">
        <f>βιβλΕσ!G48</f>
        <v>0</v>
      </c>
      <c r="G48" s="297">
        <f>βιβλΕσ!I48</f>
        <v>0</v>
      </c>
      <c r="H48" s="279">
        <f>βιβλΕσ!K48</f>
        <v>-604</v>
      </c>
      <c r="I48" s="279">
        <f>βιβλΕσ!L48</f>
        <v>604</v>
      </c>
    </row>
    <row r="49" spans="1:10">
      <c r="A49" s="602" t="s">
        <v>88</v>
      </c>
      <c r="B49" s="602"/>
      <c r="C49" s="602"/>
      <c r="D49" s="602"/>
      <c r="E49" s="17">
        <f>SUM(E3:E48)</f>
        <v>0</v>
      </c>
      <c r="F49" s="17">
        <f>SUM(F3:F48)</f>
        <v>0</v>
      </c>
      <c r="G49" s="17">
        <f>SUM(G3:G48)</f>
        <v>0</v>
      </c>
      <c r="H49" s="17">
        <f>SUM(H3:H48)</f>
        <v>-77800.399999999994</v>
      </c>
      <c r="I49" s="17">
        <f>SUM(I3:I48)</f>
        <v>91158.399999999994</v>
      </c>
    </row>
    <row r="51" spans="1:10">
      <c r="B51" s="626"/>
      <c r="C51" s="626"/>
      <c r="D51" s="2"/>
      <c r="J51" s="315"/>
    </row>
    <row r="52" spans="1:10">
      <c r="D52" s="2"/>
    </row>
    <row r="53" spans="1:10">
      <c r="E53" s="108"/>
      <c r="F53" s="108"/>
      <c r="G53" s="108"/>
      <c r="H53" s="109">
        <f>E51+F51+H51</f>
        <v>0</v>
      </c>
    </row>
  </sheetData>
  <mergeCells count="4">
    <mergeCell ref="A49:D49"/>
    <mergeCell ref="B51:C51"/>
    <mergeCell ref="A1:I1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pane ySplit="2" topLeftCell="A3" activePane="bottomLeft" state="frozen"/>
      <selection pane="bottomLeft" activeCell="G25" sqref="G25"/>
    </sheetView>
  </sheetViews>
  <sheetFormatPr defaultRowHeight="11.25"/>
  <cols>
    <col min="1" max="1" width="7.42578125" style="11" bestFit="1" customWidth="1"/>
    <col min="2" max="2" width="6.28515625" style="9" customWidth="1"/>
    <col min="3" max="3" width="6.140625" style="9" customWidth="1"/>
    <col min="4" max="4" width="6" style="9" customWidth="1"/>
    <col min="5" max="5" width="6.28515625" style="9" customWidth="1"/>
    <col min="6" max="6" width="6.42578125" style="9" customWidth="1"/>
    <col min="7" max="7" width="5.85546875" style="9" customWidth="1"/>
    <col min="8" max="9" width="5.140625" style="9" customWidth="1"/>
    <col min="10" max="10" width="8.7109375" style="9" customWidth="1"/>
    <col min="11" max="11" width="5.140625" style="5" customWidth="1"/>
    <col min="12" max="12" width="7.85546875" style="5" customWidth="1"/>
    <col min="13" max="13" width="23.5703125" style="5" customWidth="1"/>
    <col min="14" max="14" width="6.7109375" style="5" customWidth="1"/>
    <col min="15" max="15" width="23.42578125" style="5" bestFit="1" customWidth="1"/>
    <col min="16" max="16" width="31.140625" style="5" customWidth="1"/>
    <col min="17" max="17" width="25.140625" style="5" customWidth="1"/>
    <col min="18" max="18" width="20" style="5" customWidth="1"/>
    <col min="19" max="19" width="19.7109375" style="5" customWidth="1"/>
    <col min="20" max="16384" width="9.140625" style="5"/>
  </cols>
  <sheetData>
    <row r="1" spans="1:19" ht="15.75">
      <c r="A1" s="631" t="s">
        <v>122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1:19" s="12" customFormat="1" ht="16.5" thickBot="1">
      <c r="A2" s="203" t="s">
        <v>26</v>
      </c>
      <c r="B2" s="632" t="s">
        <v>38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4"/>
    </row>
    <row r="3" spans="1:19" s="7" customFormat="1">
      <c r="A3" s="393" t="str">
        <f>συμβολαια!A3</f>
        <v>..??..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 t="s">
        <v>386</v>
      </c>
      <c r="P3" s="338"/>
      <c r="Q3" s="338"/>
      <c r="R3" s="257"/>
      <c r="S3" s="257"/>
    </row>
    <row r="4" spans="1:19" s="27" customFormat="1">
      <c r="A4" s="39" t="str">
        <f>συμβολαια!A4</f>
        <v>..??..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2"/>
      <c r="S4" s="32"/>
    </row>
    <row r="5" spans="1:19" s="27" customFormat="1">
      <c r="A5" s="39" t="str">
        <f>συμβολαια!A5</f>
        <v>..??..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"/>
      <c r="S5" s="32"/>
    </row>
    <row r="6" spans="1:19" s="27" customFormat="1">
      <c r="A6" s="39" t="str">
        <f>συμβολαια!A6</f>
        <v>..??..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32"/>
    </row>
    <row r="7" spans="1:19" s="27" customFormat="1">
      <c r="A7" s="39" t="str">
        <f>συμβολαια!A7</f>
        <v>..??..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32"/>
    </row>
    <row r="8" spans="1:19" s="27" customFormat="1">
      <c r="A8" s="39" t="str">
        <f>συμβολαια!A8</f>
        <v>..??..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2"/>
      <c r="S8" s="32"/>
    </row>
    <row r="9" spans="1:19" s="27" customFormat="1">
      <c r="A9" s="39" t="str">
        <f>συμβολαια!A9</f>
        <v>..??..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2"/>
      <c r="S9" s="32"/>
    </row>
    <row r="10" spans="1:19" s="27" customFormat="1">
      <c r="A10" s="39" t="str">
        <f>συμβολαια!A10</f>
        <v>..??..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2"/>
      <c r="S10" s="32"/>
    </row>
    <row r="11" spans="1:19" s="27" customFormat="1">
      <c r="A11" s="39" t="str">
        <f>συμβολαια!A11</f>
        <v>..??..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2"/>
      <c r="S11" s="32"/>
    </row>
    <row r="12" spans="1:19" s="27" customFormat="1">
      <c r="A12" s="39" t="str">
        <f>συμβολαια!A12</f>
        <v>..??..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  <c r="S12" s="32"/>
    </row>
    <row r="13" spans="1:19" s="27" customFormat="1">
      <c r="A13" s="39" t="str">
        <f>συμβολαια!A13</f>
        <v>..??..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2"/>
      <c r="S13" s="32"/>
    </row>
    <row r="14" spans="1:19" s="27" customFormat="1">
      <c r="A14" s="39" t="str">
        <f>συμβολαια!A14</f>
        <v>..???..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2"/>
      <c r="S14" s="32"/>
    </row>
    <row r="15" spans="1:19" s="27" customFormat="1">
      <c r="A15" s="39">
        <f>συμβολαια!A15</f>
        <v>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2"/>
      <c r="S15" s="32"/>
    </row>
    <row r="16" spans="1:19" s="27" customFormat="1">
      <c r="A16" s="39">
        <f>συμβολαια!A16</f>
        <v>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2"/>
      <c r="S16" s="32"/>
    </row>
    <row r="17" spans="1:19" s="27" customFormat="1">
      <c r="A17" s="39" t="str">
        <f>συμβολαια!A17</f>
        <v>..??..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2"/>
      <c r="S17" s="32"/>
    </row>
    <row r="18" spans="1:19" s="27" customFormat="1">
      <c r="A18" s="39" t="str">
        <f>συμβολαια!A18</f>
        <v>????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2"/>
      <c r="S18" s="32"/>
    </row>
    <row r="19" spans="1:19" s="27" customFormat="1">
      <c r="A19" s="39">
        <f>συμβολαια!A19</f>
        <v>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/>
      <c r="S19" s="32"/>
    </row>
    <row r="20" spans="1:19" s="27" customFormat="1">
      <c r="A20" s="39" t="str">
        <f>συμβολαια!A20</f>
        <v>..??..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/>
      <c r="S20" s="32"/>
    </row>
    <row r="21" spans="1:19" s="27" customFormat="1">
      <c r="A21" s="39" t="str">
        <f>συμβολαια!A21</f>
        <v>..??..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  <c r="S21" s="32"/>
    </row>
    <row r="22" spans="1:19" s="27" customFormat="1">
      <c r="A22" s="39" t="str">
        <f>συμβολαια!A22</f>
        <v>..??..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2"/>
      <c r="S22" s="32"/>
    </row>
    <row r="23" spans="1:19" s="27" customFormat="1">
      <c r="A23" s="39" t="str">
        <f>συμβολαια!A23</f>
        <v>..??..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2"/>
      <c r="S23" s="32"/>
    </row>
    <row r="24" spans="1:19" s="27" customFormat="1">
      <c r="A24" s="39" t="str">
        <f>συμβολαια!A24</f>
        <v>..??..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/>
      <c r="S24" s="32"/>
    </row>
    <row r="25" spans="1:19" s="27" customFormat="1">
      <c r="A25" s="39" t="str">
        <f>συμβολαια!A25</f>
        <v>..??..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/>
      <c r="S25" s="32"/>
    </row>
    <row r="26" spans="1:19" s="27" customFormat="1">
      <c r="A26" s="39" t="str">
        <f>συμβολαια!A26</f>
        <v>????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32"/>
    </row>
    <row r="27" spans="1:19" s="27" customFormat="1">
      <c r="A27" s="39">
        <f>συμβολαια!A27</f>
        <v>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2"/>
      <c r="S27" s="32"/>
    </row>
    <row r="28" spans="1:19" s="27" customFormat="1">
      <c r="A28" s="39" t="str">
        <f>συμβολαια!A28</f>
        <v>..??..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32"/>
    </row>
    <row r="29" spans="1:19" s="27" customFormat="1">
      <c r="A29" s="39" t="str">
        <f>συμβολαια!A29</f>
        <v>..??..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2"/>
      <c r="S29" s="32"/>
    </row>
    <row r="30" spans="1:19" s="27" customFormat="1">
      <c r="A30" s="39" t="str">
        <f>συμβολαια!A30</f>
        <v>..??..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2"/>
      <c r="S30" s="32"/>
    </row>
    <row r="31" spans="1:19" s="27" customFormat="1">
      <c r="A31" s="39" t="str">
        <f>συμβολαια!A31</f>
        <v>..??..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2"/>
      <c r="S31" s="32"/>
    </row>
    <row r="32" spans="1:19" s="27" customFormat="1">
      <c r="A32" s="39" t="str">
        <f>συμβολαια!A32</f>
        <v>..??..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2"/>
      <c r="S32" s="32"/>
    </row>
    <row r="33" spans="1:19" s="27" customFormat="1">
      <c r="A33" s="39" t="str">
        <f>συμβολαια!A33</f>
        <v>..??..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2"/>
      <c r="S33" s="32"/>
    </row>
    <row r="34" spans="1:19" s="27" customFormat="1">
      <c r="A34" s="39" t="str">
        <f>συμβολαια!A34</f>
        <v>..??..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2"/>
      <c r="S34" s="32"/>
    </row>
    <row r="35" spans="1:19" s="27" customFormat="1">
      <c r="A35" s="39" t="str">
        <f>συμβολαια!A35</f>
        <v>..??..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2"/>
      <c r="S35" s="32"/>
    </row>
    <row r="36" spans="1:19" s="27" customFormat="1">
      <c r="A36" s="39" t="str">
        <f>συμβολαια!A36</f>
        <v>..??..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2"/>
      <c r="S36" s="32"/>
    </row>
    <row r="37" spans="1:19" s="27" customFormat="1">
      <c r="A37" s="39" t="str">
        <f>συμβολαια!A37</f>
        <v>..??..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  <c r="S37" s="32"/>
    </row>
    <row r="38" spans="1:19" s="27" customFormat="1">
      <c r="A38" s="39" t="str">
        <f>συμβολαια!A38</f>
        <v>..??..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  <c r="S38" s="32"/>
    </row>
    <row r="39" spans="1:19" s="27" customFormat="1">
      <c r="A39" s="39" t="str">
        <f>συμβολαια!A39</f>
        <v>..??..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32"/>
    </row>
    <row r="40" spans="1:19" s="27" customFormat="1">
      <c r="A40" s="39" t="str">
        <f>συμβολαια!A40</f>
        <v>..??..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2"/>
      <c r="S40" s="32"/>
    </row>
    <row r="41" spans="1:19" s="27" customFormat="1">
      <c r="A41" s="39" t="str">
        <f>συμβολαια!A41</f>
        <v>..??..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  <c r="S41" s="32"/>
    </row>
    <row r="42" spans="1:19" s="27" customFormat="1">
      <c r="A42" s="39" t="str">
        <f>συμβολαια!A42</f>
        <v>..??..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32"/>
    </row>
    <row r="43" spans="1:19" s="27" customFormat="1">
      <c r="A43" s="39" t="str">
        <f>συμβολαια!A43</f>
        <v>????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32"/>
    </row>
    <row r="44" spans="1:19" s="27" customFormat="1">
      <c r="A44" s="39">
        <f>συμβολαια!A44</f>
        <v>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/>
      <c r="S44" s="32"/>
    </row>
    <row r="45" spans="1:19" s="27" customFormat="1">
      <c r="A45" s="39" t="str">
        <f>συμβολαια!A45</f>
        <v>..??..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  <c r="S45" s="32"/>
    </row>
    <row r="46" spans="1:19" s="27" customFormat="1">
      <c r="A46" s="39" t="str">
        <f>συμβολαια!A46</f>
        <v>..??..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2"/>
      <c r="S46" s="32"/>
    </row>
    <row r="47" spans="1:19" s="27" customFormat="1">
      <c r="A47" s="39" t="str">
        <f>συμβολαια!A47</f>
        <v>..??..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2"/>
      <c r="S47" s="32"/>
    </row>
    <row r="48" spans="1:19" s="27" customFormat="1">
      <c r="A48" s="39" t="str">
        <f>συμβολαια!A48</f>
        <v>..??..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</row>
    <row r="50" spans="2:23" ht="15.75">
      <c r="B50" s="629" t="s">
        <v>193</v>
      </c>
      <c r="C50" s="629"/>
      <c r="D50" s="629"/>
      <c r="E50" s="629"/>
      <c r="F50" s="629"/>
      <c r="G50" s="629"/>
      <c r="H50" s="175"/>
      <c r="I50" s="5"/>
      <c r="J50" s="5"/>
    </row>
    <row r="51" spans="2:23" ht="15.75" customHeight="1">
      <c r="C51" s="630" t="s">
        <v>194</v>
      </c>
      <c r="D51" s="630"/>
      <c r="E51" s="630"/>
      <c r="F51" s="630"/>
      <c r="G51" s="630"/>
      <c r="H51" s="630"/>
      <c r="I51" s="630"/>
      <c r="J51" s="630"/>
    </row>
    <row r="52" spans="2:23" ht="15.75">
      <c r="D52" s="629" t="s">
        <v>195</v>
      </c>
      <c r="E52" s="629"/>
      <c r="F52" s="629"/>
      <c r="G52" s="629"/>
      <c r="H52" s="629"/>
      <c r="I52" s="629"/>
      <c r="J52" s="629"/>
    </row>
    <row r="53" spans="2:23" ht="15.75">
      <c r="E53" s="630" t="s">
        <v>293</v>
      </c>
      <c r="F53" s="630"/>
      <c r="G53" s="630"/>
      <c r="H53" s="630"/>
      <c r="I53" s="630"/>
      <c r="J53" s="630"/>
      <c r="K53" s="630"/>
      <c r="L53" s="630"/>
      <c r="M53" s="630"/>
    </row>
    <row r="54" spans="2:23" ht="15.75">
      <c r="F54" s="629" t="s">
        <v>196</v>
      </c>
      <c r="G54" s="629"/>
      <c r="H54" s="629"/>
      <c r="I54" s="629"/>
      <c r="J54" s="629"/>
      <c r="K54" s="629"/>
      <c r="L54" s="629"/>
      <c r="M54" s="629"/>
      <c r="N54" s="629"/>
      <c r="O54" s="629"/>
      <c r="P54" s="629"/>
    </row>
    <row r="55" spans="2:23" ht="15.75">
      <c r="G55" s="630" t="s">
        <v>294</v>
      </c>
      <c r="H55" s="630"/>
      <c r="I55" s="630"/>
      <c r="J55" s="630"/>
      <c r="K55" s="630"/>
      <c r="L55" s="630"/>
      <c r="M55" s="630"/>
      <c r="N55" s="630"/>
      <c r="O55" s="630"/>
      <c r="P55" s="630"/>
      <c r="Q55" s="630"/>
    </row>
    <row r="56" spans="2:23" ht="15.75">
      <c r="G56" s="273"/>
      <c r="H56" s="629" t="s">
        <v>197</v>
      </c>
      <c r="I56" s="629"/>
      <c r="J56" s="629"/>
      <c r="K56" s="629"/>
      <c r="L56" s="629"/>
      <c r="M56" s="629"/>
      <c r="N56" s="629"/>
      <c r="O56" s="273"/>
      <c r="P56" s="273"/>
      <c r="Q56" s="273"/>
    </row>
    <row r="57" spans="2:23" ht="15.75">
      <c r="I57" s="630" t="s">
        <v>198</v>
      </c>
      <c r="J57" s="630"/>
      <c r="K57" s="630"/>
      <c r="L57" s="630"/>
      <c r="M57" s="630"/>
      <c r="N57" s="630"/>
      <c r="O57" s="630"/>
      <c r="P57" s="630"/>
      <c r="Q57" s="630"/>
      <c r="R57" s="630"/>
    </row>
    <row r="58" spans="2:23" ht="15.75">
      <c r="J58" s="629" t="s">
        <v>199</v>
      </c>
      <c r="K58" s="629"/>
      <c r="L58" s="629"/>
      <c r="M58" s="629"/>
      <c r="N58" s="629"/>
      <c r="O58" s="629"/>
      <c r="P58" s="629"/>
      <c r="Q58" s="629"/>
    </row>
    <row r="59" spans="2:23" ht="15.75">
      <c r="K59" s="589" t="s">
        <v>200</v>
      </c>
      <c r="L59" s="589"/>
      <c r="M59" s="589"/>
      <c r="N59" s="589"/>
      <c r="O59" s="589"/>
      <c r="P59" s="589"/>
      <c r="Q59" s="589"/>
      <c r="R59" s="589"/>
      <c r="S59" s="589"/>
      <c r="T59" s="589"/>
      <c r="U59" s="589"/>
    </row>
    <row r="60" spans="2:23" ht="15.75">
      <c r="K60" s="9"/>
      <c r="L60" s="629" t="s">
        <v>201</v>
      </c>
      <c r="M60" s="629"/>
      <c r="N60" s="629"/>
      <c r="O60" s="629"/>
      <c r="P60" s="629"/>
      <c r="Q60" s="629"/>
      <c r="R60" s="629"/>
      <c r="S60" s="629"/>
    </row>
    <row r="61" spans="2:23" ht="15.75">
      <c r="K61" s="9"/>
      <c r="M61" s="630" t="s">
        <v>202</v>
      </c>
      <c r="N61" s="630"/>
      <c r="O61" s="630"/>
      <c r="P61" s="630"/>
      <c r="Q61" s="630"/>
      <c r="R61" s="630"/>
      <c r="S61" s="630"/>
      <c r="T61" s="630"/>
    </row>
    <row r="62" spans="2:23" ht="15.75">
      <c r="K62" s="9"/>
      <c r="N62" s="629" t="s">
        <v>203</v>
      </c>
      <c r="O62" s="629"/>
      <c r="P62" s="629"/>
      <c r="Q62" s="629"/>
      <c r="R62" s="629"/>
      <c r="S62" s="629"/>
      <c r="T62" s="629"/>
      <c r="U62" s="629"/>
      <c r="V62" s="629"/>
      <c r="W62" s="629"/>
    </row>
  </sheetData>
  <mergeCells count="15">
    <mergeCell ref="J58:Q58"/>
    <mergeCell ref="K59:U59"/>
    <mergeCell ref="L60:S60"/>
    <mergeCell ref="M61:T61"/>
    <mergeCell ref="N62:W62"/>
    <mergeCell ref="F54:P54"/>
    <mergeCell ref="G55:Q55"/>
    <mergeCell ref="H56:N56"/>
    <mergeCell ref="I57:R57"/>
    <mergeCell ref="A1:S1"/>
    <mergeCell ref="B2:S2"/>
    <mergeCell ref="B50:G50"/>
    <mergeCell ref="D52:J52"/>
    <mergeCell ref="C51:J51"/>
    <mergeCell ref="E53:M5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pane ySplit="2" topLeftCell="A3" activePane="bottomLeft" state="frozen"/>
      <selection pane="bottomLeft" activeCell="A49" sqref="A49:XFD177"/>
    </sheetView>
  </sheetViews>
  <sheetFormatPr defaultRowHeight="11.25"/>
  <cols>
    <col min="1" max="1" width="7.42578125" style="11" bestFit="1" customWidth="1"/>
    <col min="2" max="7" width="5.7109375" style="9" bestFit="1" customWidth="1"/>
    <col min="8" max="8" width="46.140625" style="9" customWidth="1"/>
    <col min="9" max="9" width="6.5703125" style="9" customWidth="1"/>
    <col min="10" max="10" width="52.85546875" style="9" customWidth="1"/>
    <col min="11" max="11" width="5.7109375" style="9" bestFit="1" customWidth="1"/>
    <col min="12" max="15" width="5.7109375" style="5" bestFit="1" customWidth="1"/>
    <col min="16" max="20" width="5.28515625" style="5" bestFit="1" customWidth="1"/>
    <col min="21" max="16384" width="9.140625" style="5"/>
  </cols>
  <sheetData>
    <row r="1" spans="1:20" ht="15.75">
      <c r="A1" s="631" t="s">
        <v>136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</row>
    <row r="2" spans="1:20" s="12" customFormat="1" ht="16.5" thickBot="1">
      <c r="A2" s="203" t="s">
        <v>26</v>
      </c>
      <c r="B2" s="632" t="s">
        <v>38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4"/>
    </row>
    <row r="3" spans="1:20" s="27" customFormat="1">
      <c r="A3" s="97" t="str">
        <f>συμβολαια!A3</f>
        <v>..??..</v>
      </c>
      <c r="B3" s="202"/>
      <c r="C3" s="202"/>
      <c r="D3" s="202"/>
      <c r="E3" s="202"/>
      <c r="F3" s="202"/>
      <c r="G3" s="202"/>
      <c r="H3" s="202"/>
      <c r="I3" s="202"/>
      <c r="J3" s="338" t="s">
        <v>358</v>
      </c>
      <c r="K3" s="202"/>
      <c r="L3" s="202"/>
      <c r="M3" s="202"/>
      <c r="N3" s="202"/>
      <c r="O3" s="202"/>
      <c r="P3" s="202"/>
      <c r="Q3" s="202"/>
      <c r="R3" s="202"/>
      <c r="S3" s="55"/>
      <c r="T3" s="55"/>
    </row>
    <row r="4" spans="1:20" s="27" customFormat="1">
      <c r="A4" s="39" t="str">
        <f>συμβολαια!A4</f>
        <v>..??..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2"/>
      <c r="T4" s="32"/>
    </row>
    <row r="5" spans="1:20" s="27" customFormat="1">
      <c r="A5" s="39" t="str">
        <f>συμβολαια!A5</f>
        <v>..??..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2"/>
      <c r="T5" s="32"/>
    </row>
    <row r="6" spans="1:20" s="27" customFormat="1">
      <c r="A6" s="39" t="str">
        <f>συμβολαια!A6</f>
        <v>..??..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2"/>
      <c r="T6" s="32"/>
    </row>
    <row r="7" spans="1:20" s="27" customFormat="1">
      <c r="A7" s="39" t="str">
        <f>συμβολαια!A7</f>
        <v>..??..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2"/>
      <c r="T7" s="32"/>
    </row>
    <row r="8" spans="1:20" s="27" customFormat="1">
      <c r="A8" s="39" t="str">
        <f>συμβολαια!A8</f>
        <v>..??..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2"/>
      <c r="T8" s="32"/>
    </row>
    <row r="9" spans="1:20" s="27" customFormat="1">
      <c r="A9" s="39" t="str">
        <f>συμβολαια!A9</f>
        <v>..??..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2"/>
      <c r="T9" s="32"/>
    </row>
    <row r="10" spans="1:20" s="27" customFormat="1">
      <c r="A10" s="39" t="str">
        <f>συμβολαια!A10</f>
        <v>..??..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2"/>
      <c r="T10" s="32"/>
    </row>
    <row r="11" spans="1:20" s="27" customFormat="1">
      <c r="A11" s="39" t="str">
        <f>συμβολαια!A11</f>
        <v>..??..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2"/>
      <c r="T11" s="32"/>
    </row>
    <row r="12" spans="1:20" s="27" customFormat="1">
      <c r="A12" s="39" t="str">
        <f>συμβολαια!A12</f>
        <v>..??..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2"/>
      <c r="T12" s="32"/>
    </row>
    <row r="13" spans="1:20" s="27" customFormat="1">
      <c r="A13" s="39" t="str">
        <f>συμβολαια!A13</f>
        <v>..??..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2"/>
      <c r="T13" s="32"/>
    </row>
    <row r="14" spans="1:20" s="27" customFormat="1">
      <c r="A14" s="39" t="str">
        <f>συμβολαια!A14</f>
        <v>..???..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32"/>
    </row>
    <row r="15" spans="1:20" s="27" customFormat="1">
      <c r="A15" s="39">
        <f>συμβολαια!A15</f>
        <v>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2"/>
      <c r="T15" s="32"/>
    </row>
    <row r="16" spans="1:20" s="27" customFormat="1">
      <c r="A16" s="39">
        <f>συμβολαια!A16</f>
        <v>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2"/>
      <c r="T16" s="32"/>
    </row>
    <row r="17" spans="1:20" s="27" customFormat="1">
      <c r="A17" s="39" t="str">
        <f>συμβολαια!A17</f>
        <v>..??..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2"/>
      <c r="T17" s="32"/>
    </row>
    <row r="18" spans="1:20" s="27" customFormat="1">
      <c r="A18" s="39" t="str">
        <f>συμβολαια!A18</f>
        <v>????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2"/>
      <c r="T18" s="32"/>
    </row>
    <row r="19" spans="1:20" s="27" customFormat="1">
      <c r="A19" s="39">
        <f>συμβολαια!A19</f>
        <v>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2"/>
      <c r="T19" s="32"/>
    </row>
    <row r="20" spans="1:20" s="27" customFormat="1">
      <c r="A20" s="39" t="str">
        <f>συμβολαια!A20</f>
        <v>..??..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  <c r="T20" s="32"/>
    </row>
    <row r="21" spans="1:20" s="27" customFormat="1">
      <c r="A21" s="39" t="str">
        <f>συμβολαια!A21</f>
        <v>..??..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2"/>
      <c r="T21" s="32"/>
    </row>
    <row r="22" spans="1:20" s="27" customFormat="1">
      <c r="A22" s="39" t="str">
        <f>συμβολαια!A22</f>
        <v>..??..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2"/>
      <c r="T22" s="32"/>
    </row>
    <row r="23" spans="1:20" s="27" customFormat="1">
      <c r="A23" s="39" t="str">
        <f>συμβολαια!A23</f>
        <v>..??..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2"/>
      <c r="T23" s="32"/>
    </row>
    <row r="24" spans="1:20" s="27" customFormat="1">
      <c r="A24" s="39" t="str">
        <f>συμβολαια!A24</f>
        <v>..??..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/>
      <c r="T24" s="32"/>
    </row>
    <row r="25" spans="1:20" s="27" customFormat="1">
      <c r="A25" s="39" t="str">
        <f>συμβολαια!A25</f>
        <v>..??..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2"/>
      <c r="T25" s="32"/>
    </row>
    <row r="26" spans="1:20" s="27" customFormat="1">
      <c r="A26" s="39" t="str">
        <f>συμβολαια!A26</f>
        <v>????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  <c r="T26" s="32"/>
    </row>
    <row r="27" spans="1:20" s="27" customFormat="1">
      <c r="A27" s="39">
        <f>συμβολαια!A27</f>
        <v>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2"/>
      <c r="T27" s="32"/>
    </row>
    <row r="28" spans="1:20" s="27" customFormat="1">
      <c r="A28" s="39" t="str">
        <f>συμβολαια!A28</f>
        <v>..??..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2"/>
      <c r="T28" s="32"/>
    </row>
    <row r="29" spans="1:20" s="27" customFormat="1">
      <c r="A29" s="39" t="str">
        <f>συμβολαια!A29</f>
        <v>..??..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2"/>
      <c r="T29" s="32"/>
    </row>
    <row r="30" spans="1:20" s="27" customFormat="1">
      <c r="A30" s="39" t="str">
        <f>συμβολαια!A30</f>
        <v>..??..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2"/>
      <c r="T30" s="32"/>
    </row>
    <row r="31" spans="1:20" s="27" customFormat="1">
      <c r="A31" s="39" t="str">
        <f>συμβολαια!A31</f>
        <v>..??..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2"/>
      <c r="T31" s="32"/>
    </row>
    <row r="32" spans="1:20" s="27" customFormat="1">
      <c r="A32" s="39" t="str">
        <f>συμβολαια!A32</f>
        <v>..??..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2"/>
      <c r="T32" s="32"/>
    </row>
    <row r="33" spans="1:20" s="27" customFormat="1">
      <c r="A33" s="39" t="str">
        <f>συμβολαια!A33</f>
        <v>..??..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2"/>
      <c r="T33" s="32"/>
    </row>
    <row r="34" spans="1:20" s="27" customFormat="1">
      <c r="A34" s="39" t="str">
        <f>συμβολαια!A34</f>
        <v>..??..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2"/>
      <c r="T34" s="32"/>
    </row>
    <row r="35" spans="1:20" s="27" customFormat="1">
      <c r="A35" s="39" t="str">
        <f>συμβολαια!A35</f>
        <v>..??..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2"/>
      <c r="T35" s="32"/>
    </row>
    <row r="36" spans="1:20" s="27" customFormat="1">
      <c r="A36" s="39" t="str">
        <f>συμβολαια!A36</f>
        <v>..??..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2"/>
      <c r="T36" s="32"/>
    </row>
    <row r="37" spans="1:20" s="27" customFormat="1">
      <c r="A37" s="39" t="str">
        <f>συμβολαια!A37</f>
        <v>..??..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2"/>
      <c r="T37" s="32"/>
    </row>
    <row r="38" spans="1:20" s="27" customFormat="1">
      <c r="A38" s="39" t="str">
        <f>συμβολαια!A38</f>
        <v>..??..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2"/>
      <c r="T38" s="32"/>
    </row>
    <row r="39" spans="1:20" s="27" customFormat="1">
      <c r="A39" s="39" t="str">
        <f>συμβολαια!A39</f>
        <v>..??..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2"/>
      <c r="T39" s="32"/>
    </row>
    <row r="40" spans="1:20" s="27" customFormat="1">
      <c r="A40" s="39" t="str">
        <f>συμβολαια!A40</f>
        <v>..??..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2"/>
      <c r="T40" s="32"/>
    </row>
    <row r="41" spans="1:20" s="27" customFormat="1">
      <c r="A41" s="39" t="str">
        <f>συμβολαια!A41</f>
        <v>..??..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2"/>
      <c r="T41" s="32"/>
    </row>
    <row r="42" spans="1:20" s="27" customFormat="1">
      <c r="A42" s="39" t="str">
        <f>συμβολαια!A42</f>
        <v>..??..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2"/>
      <c r="T42" s="32"/>
    </row>
    <row r="43" spans="1:20" s="27" customFormat="1">
      <c r="A43" s="39" t="str">
        <f>συμβολαια!A43</f>
        <v>????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2"/>
      <c r="T43" s="32"/>
    </row>
    <row r="44" spans="1:20" s="27" customFormat="1">
      <c r="A44" s="39">
        <f>συμβολαια!A44</f>
        <v>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2"/>
      <c r="T44" s="32"/>
    </row>
    <row r="45" spans="1:20" s="27" customFormat="1">
      <c r="A45" s="39" t="str">
        <f>συμβολαια!A45</f>
        <v>..??..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2"/>
      <c r="T45" s="32"/>
    </row>
    <row r="46" spans="1:20" s="27" customFormat="1">
      <c r="A46" s="39" t="str">
        <f>συμβολαια!A46</f>
        <v>..??..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2"/>
      <c r="T46" s="32"/>
    </row>
    <row r="47" spans="1:20" s="27" customFormat="1">
      <c r="A47" s="39" t="str">
        <f>συμβολαια!A47</f>
        <v>..??..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2"/>
      <c r="T47" s="32"/>
    </row>
    <row r="48" spans="1:20" s="27" customFormat="1">
      <c r="A48" s="39" t="str">
        <f>συμβολαια!A48</f>
        <v>..??..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2"/>
      <c r="T48" s="32"/>
    </row>
    <row r="51" spans="2:15" ht="15.75">
      <c r="B51" s="629" t="s">
        <v>204</v>
      </c>
      <c r="C51" s="629"/>
      <c r="D51" s="629"/>
      <c r="E51" s="629"/>
      <c r="F51" s="629"/>
      <c r="G51" s="629"/>
      <c r="H51" s="629"/>
      <c r="I51" s="175"/>
    </row>
    <row r="52" spans="2:15" ht="15.75">
      <c r="C52" s="630" t="s">
        <v>205</v>
      </c>
      <c r="D52" s="630"/>
      <c r="E52" s="630"/>
      <c r="F52" s="630"/>
      <c r="G52" s="630"/>
      <c r="H52" s="630"/>
      <c r="I52" s="630"/>
    </row>
    <row r="53" spans="2:15" ht="15.75">
      <c r="D53" s="629" t="s">
        <v>206</v>
      </c>
      <c r="E53" s="629"/>
      <c r="F53" s="629"/>
      <c r="G53" s="629"/>
      <c r="H53" s="629"/>
      <c r="I53" s="629"/>
      <c r="J53" s="629"/>
      <c r="K53" s="629"/>
    </row>
    <row r="54" spans="2:15" ht="15.75">
      <c r="E54" s="635" t="s">
        <v>207</v>
      </c>
      <c r="F54" s="635"/>
      <c r="G54" s="635"/>
      <c r="H54" s="635"/>
      <c r="I54" s="635"/>
      <c r="J54" s="635"/>
      <c r="K54" s="635"/>
      <c r="L54" s="635"/>
    </row>
    <row r="55" spans="2:15" ht="15.75">
      <c r="F55" s="629" t="s">
        <v>208</v>
      </c>
      <c r="G55" s="629"/>
      <c r="H55" s="629"/>
      <c r="I55" s="629"/>
      <c r="J55" s="629"/>
      <c r="K55" s="629"/>
      <c r="L55" s="629"/>
    </row>
    <row r="56" spans="2:15" ht="15.75">
      <c r="G56" s="630" t="s">
        <v>209</v>
      </c>
      <c r="H56" s="630"/>
      <c r="I56" s="630"/>
      <c r="J56" s="630"/>
      <c r="K56" s="630"/>
      <c r="L56" s="630"/>
      <c r="M56" s="630"/>
    </row>
    <row r="57" spans="2:15" ht="15.75">
      <c r="H57" s="629" t="s">
        <v>210</v>
      </c>
      <c r="I57" s="629"/>
      <c r="J57" s="629"/>
      <c r="K57" s="629"/>
      <c r="L57" s="629"/>
      <c r="M57" s="629"/>
      <c r="N57" s="629"/>
    </row>
    <row r="58" spans="2:15" ht="15.75">
      <c r="I58" s="630" t="s">
        <v>211</v>
      </c>
      <c r="J58" s="630"/>
      <c r="K58" s="630"/>
      <c r="L58" s="630"/>
      <c r="M58" s="630"/>
      <c r="N58" s="630"/>
      <c r="O58" s="630"/>
    </row>
  </sheetData>
  <mergeCells count="10">
    <mergeCell ref="B51:H51"/>
    <mergeCell ref="C52:I52"/>
    <mergeCell ref="A1:T1"/>
    <mergeCell ref="I58:O58"/>
    <mergeCell ref="B2:T2"/>
    <mergeCell ref="D53:K53"/>
    <mergeCell ref="E54:L54"/>
    <mergeCell ref="F55:L55"/>
    <mergeCell ref="G56:M56"/>
    <mergeCell ref="H57:N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57"/>
  <sheetViews>
    <sheetView workbookViewId="0">
      <pane ySplit="2" topLeftCell="A3" activePane="bottomLeft" state="frozen"/>
      <selection pane="bottomLeft" activeCell="A177" sqref="A49:XFD177"/>
    </sheetView>
  </sheetViews>
  <sheetFormatPr defaultRowHeight="11.25"/>
  <cols>
    <col min="1" max="1" width="8.140625" style="5" bestFit="1" customWidth="1"/>
    <col min="2" max="2" width="7.28515625" style="5" customWidth="1"/>
    <col min="3" max="3" width="7.85546875" style="11" customWidth="1"/>
    <col min="4" max="4" width="5.85546875" style="37" bestFit="1" customWidth="1"/>
    <col min="5" max="5" width="54.5703125" style="128" bestFit="1" customWidth="1"/>
    <col min="6" max="6" width="5.85546875" style="5" bestFit="1" customWidth="1"/>
    <col min="7" max="7" width="10.85546875" style="11" customWidth="1"/>
    <col min="8" max="8" width="13.5703125" style="11" customWidth="1"/>
    <col min="9" max="9" width="5.85546875" style="11" bestFit="1" customWidth="1"/>
    <col min="10" max="10" width="12" style="5" bestFit="1" customWidth="1"/>
    <col min="11" max="11" width="4.7109375" style="5" customWidth="1"/>
    <col min="12" max="12" width="10.7109375" style="5" bestFit="1" customWidth="1"/>
    <col min="13" max="14" width="10.28515625" style="5" bestFit="1" customWidth="1"/>
    <col min="15" max="15" width="12.42578125" style="5" customWidth="1"/>
    <col min="16" max="16" width="11.140625" style="5" bestFit="1" customWidth="1"/>
    <col min="17" max="17" width="6.42578125" style="5" bestFit="1" customWidth="1"/>
    <col min="18" max="18" width="7.140625" style="5" customWidth="1"/>
    <col min="19" max="19" width="6.42578125" style="5" bestFit="1" customWidth="1"/>
    <col min="20" max="20" width="7" style="12" customWidth="1"/>
    <col min="21" max="22" width="5.5703125" style="7" customWidth="1"/>
    <col min="23" max="26" width="5.5703125" style="5" customWidth="1"/>
    <col min="27" max="27" width="6.140625" style="5" customWidth="1"/>
    <col min="28" max="28" width="9" style="5" customWidth="1"/>
    <col min="29" max="29" width="20.85546875" style="5" customWidth="1"/>
    <col min="30" max="244" width="9.140625" style="5"/>
    <col min="245" max="245" width="9" style="5" bestFit="1" customWidth="1"/>
    <col min="246" max="246" width="9.85546875" style="5" bestFit="1" customWidth="1"/>
    <col min="247" max="247" width="9.140625" style="5" bestFit="1" customWidth="1"/>
    <col min="248" max="248" width="16" style="5" bestFit="1" customWidth="1"/>
    <col min="249" max="249" width="9" style="5" bestFit="1" customWidth="1"/>
    <col min="250" max="250" width="7.85546875" style="5" bestFit="1" customWidth="1"/>
    <col min="251" max="251" width="11.7109375" style="5" bestFit="1" customWidth="1"/>
    <col min="252" max="252" width="14.28515625" style="5" customWidth="1"/>
    <col min="253" max="253" width="11.7109375" style="5" bestFit="1" customWidth="1"/>
    <col min="254" max="254" width="14.140625" style="5" bestFit="1" customWidth="1"/>
    <col min="255" max="255" width="16.7109375" style="5" customWidth="1"/>
    <col min="256" max="256" width="16.5703125" style="5" customWidth="1"/>
    <col min="257" max="258" width="7.85546875" style="5" bestFit="1" customWidth="1"/>
    <col min="259" max="259" width="8" style="5" bestFit="1" customWidth="1"/>
    <col min="260" max="261" width="7.85546875" style="5" bestFit="1" customWidth="1"/>
    <col min="262" max="262" width="9.7109375" style="5" customWidth="1"/>
    <col min="263" max="263" width="12.85546875" style="5" customWidth="1"/>
    <col min="264" max="500" width="9.140625" style="5"/>
    <col min="501" max="501" width="9" style="5" bestFit="1" customWidth="1"/>
    <col min="502" max="502" width="9.85546875" style="5" bestFit="1" customWidth="1"/>
    <col min="503" max="503" width="9.140625" style="5" bestFit="1" customWidth="1"/>
    <col min="504" max="504" width="16" style="5" bestFit="1" customWidth="1"/>
    <col min="505" max="505" width="9" style="5" bestFit="1" customWidth="1"/>
    <col min="506" max="506" width="7.85546875" style="5" bestFit="1" customWidth="1"/>
    <col min="507" max="507" width="11.7109375" style="5" bestFit="1" customWidth="1"/>
    <col min="508" max="508" width="14.28515625" style="5" customWidth="1"/>
    <col min="509" max="509" width="11.7109375" style="5" bestFit="1" customWidth="1"/>
    <col min="510" max="510" width="14.140625" style="5" bestFit="1" customWidth="1"/>
    <col min="511" max="511" width="16.7109375" style="5" customWidth="1"/>
    <col min="512" max="512" width="16.5703125" style="5" customWidth="1"/>
    <col min="513" max="514" width="7.85546875" style="5" bestFit="1" customWidth="1"/>
    <col min="515" max="515" width="8" style="5" bestFit="1" customWidth="1"/>
    <col min="516" max="517" width="7.85546875" style="5" bestFit="1" customWidth="1"/>
    <col min="518" max="518" width="9.7109375" style="5" customWidth="1"/>
    <col min="519" max="519" width="12.85546875" style="5" customWidth="1"/>
    <col min="520" max="756" width="9.140625" style="5"/>
    <col min="757" max="757" width="9" style="5" bestFit="1" customWidth="1"/>
    <col min="758" max="758" width="9.85546875" style="5" bestFit="1" customWidth="1"/>
    <col min="759" max="759" width="9.140625" style="5" bestFit="1" customWidth="1"/>
    <col min="760" max="760" width="16" style="5" bestFit="1" customWidth="1"/>
    <col min="761" max="761" width="9" style="5" bestFit="1" customWidth="1"/>
    <col min="762" max="762" width="7.85546875" style="5" bestFit="1" customWidth="1"/>
    <col min="763" max="763" width="11.7109375" style="5" bestFit="1" customWidth="1"/>
    <col min="764" max="764" width="14.28515625" style="5" customWidth="1"/>
    <col min="765" max="765" width="11.7109375" style="5" bestFit="1" customWidth="1"/>
    <col min="766" max="766" width="14.140625" style="5" bestFit="1" customWidth="1"/>
    <col min="767" max="767" width="16.7109375" style="5" customWidth="1"/>
    <col min="768" max="768" width="16.5703125" style="5" customWidth="1"/>
    <col min="769" max="770" width="7.85546875" style="5" bestFit="1" customWidth="1"/>
    <col min="771" max="771" width="8" style="5" bestFit="1" customWidth="1"/>
    <col min="772" max="773" width="7.85546875" style="5" bestFit="1" customWidth="1"/>
    <col min="774" max="774" width="9.7109375" style="5" customWidth="1"/>
    <col min="775" max="775" width="12.85546875" style="5" customWidth="1"/>
    <col min="776" max="1012" width="9.140625" style="5"/>
    <col min="1013" max="1013" width="9" style="5" bestFit="1" customWidth="1"/>
    <col min="1014" max="1014" width="9.85546875" style="5" bestFit="1" customWidth="1"/>
    <col min="1015" max="1015" width="9.140625" style="5" bestFit="1" customWidth="1"/>
    <col min="1016" max="1016" width="16" style="5" bestFit="1" customWidth="1"/>
    <col min="1017" max="1017" width="9" style="5" bestFit="1" customWidth="1"/>
    <col min="1018" max="1018" width="7.85546875" style="5" bestFit="1" customWidth="1"/>
    <col min="1019" max="1019" width="11.7109375" style="5" bestFit="1" customWidth="1"/>
    <col min="1020" max="1020" width="14.28515625" style="5" customWidth="1"/>
    <col min="1021" max="1021" width="11.7109375" style="5" bestFit="1" customWidth="1"/>
    <col min="1022" max="1022" width="14.140625" style="5" bestFit="1" customWidth="1"/>
    <col min="1023" max="1023" width="16.7109375" style="5" customWidth="1"/>
    <col min="1024" max="1024" width="16.5703125" style="5" customWidth="1"/>
    <col min="1025" max="1026" width="7.85546875" style="5" bestFit="1" customWidth="1"/>
    <col min="1027" max="1027" width="8" style="5" bestFit="1" customWidth="1"/>
    <col min="1028" max="1029" width="7.85546875" style="5" bestFit="1" customWidth="1"/>
    <col min="1030" max="1030" width="9.7109375" style="5" customWidth="1"/>
    <col min="1031" max="1031" width="12.85546875" style="5" customWidth="1"/>
    <col min="1032" max="1268" width="9.140625" style="5"/>
    <col min="1269" max="1269" width="9" style="5" bestFit="1" customWidth="1"/>
    <col min="1270" max="1270" width="9.85546875" style="5" bestFit="1" customWidth="1"/>
    <col min="1271" max="1271" width="9.140625" style="5" bestFit="1" customWidth="1"/>
    <col min="1272" max="1272" width="16" style="5" bestFit="1" customWidth="1"/>
    <col min="1273" max="1273" width="9" style="5" bestFit="1" customWidth="1"/>
    <col min="1274" max="1274" width="7.85546875" style="5" bestFit="1" customWidth="1"/>
    <col min="1275" max="1275" width="11.7109375" style="5" bestFit="1" customWidth="1"/>
    <col min="1276" max="1276" width="14.28515625" style="5" customWidth="1"/>
    <col min="1277" max="1277" width="11.7109375" style="5" bestFit="1" customWidth="1"/>
    <col min="1278" max="1278" width="14.140625" style="5" bestFit="1" customWidth="1"/>
    <col min="1279" max="1279" width="16.7109375" style="5" customWidth="1"/>
    <col min="1280" max="1280" width="16.5703125" style="5" customWidth="1"/>
    <col min="1281" max="1282" width="7.85546875" style="5" bestFit="1" customWidth="1"/>
    <col min="1283" max="1283" width="8" style="5" bestFit="1" customWidth="1"/>
    <col min="1284" max="1285" width="7.85546875" style="5" bestFit="1" customWidth="1"/>
    <col min="1286" max="1286" width="9.7109375" style="5" customWidth="1"/>
    <col min="1287" max="1287" width="12.85546875" style="5" customWidth="1"/>
    <col min="1288" max="1524" width="9.140625" style="5"/>
    <col min="1525" max="1525" width="9" style="5" bestFit="1" customWidth="1"/>
    <col min="1526" max="1526" width="9.85546875" style="5" bestFit="1" customWidth="1"/>
    <col min="1527" max="1527" width="9.140625" style="5" bestFit="1" customWidth="1"/>
    <col min="1528" max="1528" width="16" style="5" bestFit="1" customWidth="1"/>
    <col min="1529" max="1529" width="9" style="5" bestFit="1" customWidth="1"/>
    <col min="1530" max="1530" width="7.85546875" style="5" bestFit="1" customWidth="1"/>
    <col min="1531" max="1531" width="11.7109375" style="5" bestFit="1" customWidth="1"/>
    <col min="1532" max="1532" width="14.28515625" style="5" customWidth="1"/>
    <col min="1533" max="1533" width="11.7109375" style="5" bestFit="1" customWidth="1"/>
    <col min="1534" max="1534" width="14.140625" style="5" bestFit="1" customWidth="1"/>
    <col min="1535" max="1535" width="16.7109375" style="5" customWidth="1"/>
    <col min="1536" max="1536" width="16.5703125" style="5" customWidth="1"/>
    <col min="1537" max="1538" width="7.85546875" style="5" bestFit="1" customWidth="1"/>
    <col min="1539" max="1539" width="8" style="5" bestFit="1" customWidth="1"/>
    <col min="1540" max="1541" width="7.85546875" style="5" bestFit="1" customWidth="1"/>
    <col min="1542" max="1542" width="9.7109375" style="5" customWidth="1"/>
    <col min="1543" max="1543" width="12.85546875" style="5" customWidth="1"/>
    <col min="1544" max="1780" width="9.140625" style="5"/>
    <col min="1781" max="1781" width="9" style="5" bestFit="1" customWidth="1"/>
    <col min="1782" max="1782" width="9.85546875" style="5" bestFit="1" customWidth="1"/>
    <col min="1783" max="1783" width="9.140625" style="5" bestFit="1" customWidth="1"/>
    <col min="1784" max="1784" width="16" style="5" bestFit="1" customWidth="1"/>
    <col min="1785" max="1785" width="9" style="5" bestFit="1" customWidth="1"/>
    <col min="1786" max="1786" width="7.85546875" style="5" bestFit="1" customWidth="1"/>
    <col min="1787" max="1787" width="11.7109375" style="5" bestFit="1" customWidth="1"/>
    <col min="1788" max="1788" width="14.28515625" style="5" customWidth="1"/>
    <col min="1789" max="1789" width="11.7109375" style="5" bestFit="1" customWidth="1"/>
    <col min="1790" max="1790" width="14.140625" style="5" bestFit="1" customWidth="1"/>
    <col min="1791" max="1791" width="16.7109375" style="5" customWidth="1"/>
    <col min="1792" max="1792" width="16.5703125" style="5" customWidth="1"/>
    <col min="1793" max="1794" width="7.85546875" style="5" bestFit="1" customWidth="1"/>
    <col min="1795" max="1795" width="8" style="5" bestFit="1" customWidth="1"/>
    <col min="1796" max="1797" width="7.85546875" style="5" bestFit="1" customWidth="1"/>
    <col min="1798" max="1798" width="9.7109375" style="5" customWidth="1"/>
    <col min="1799" max="1799" width="12.85546875" style="5" customWidth="1"/>
    <col min="1800" max="2036" width="9.140625" style="5"/>
    <col min="2037" max="2037" width="9" style="5" bestFit="1" customWidth="1"/>
    <col min="2038" max="2038" width="9.85546875" style="5" bestFit="1" customWidth="1"/>
    <col min="2039" max="2039" width="9.140625" style="5" bestFit="1" customWidth="1"/>
    <col min="2040" max="2040" width="16" style="5" bestFit="1" customWidth="1"/>
    <col min="2041" max="2041" width="9" style="5" bestFit="1" customWidth="1"/>
    <col min="2042" max="2042" width="7.85546875" style="5" bestFit="1" customWidth="1"/>
    <col min="2043" max="2043" width="11.7109375" style="5" bestFit="1" customWidth="1"/>
    <col min="2044" max="2044" width="14.28515625" style="5" customWidth="1"/>
    <col min="2045" max="2045" width="11.7109375" style="5" bestFit="1" customWidth="1"/>
    <col min="2046" max="2046" width="14.140625" style="5" bestFit="1" customWidth="1"/>
    <col min="2047" max="2047" width="16.7109375" style="5" customWidth="1"/>
    <col min="2048" max="2048" width="16.5703125" style="5" customWidth="1"/>
    <col min="2049" max="2050" width="7.85546875" style="5" bestFit="1" customWidth="1"/>
    <col min="2051" max="2051" width="8" style="5" bestFit="1" customWidth="1"/>
    <col min="2052" max="2053" width="7.85546875" style="5" bestFit="1" customWidth="1"/>
    <col min="2054" max="2054" width="9.7109375" style="5" customWidth="1"/>
    <col min="2055" max="2055" width="12.85546875" style="5" customWidth="1"/>
    <col min="2056" max="2292" width="9.140625" style="5"/>
    <col min="2293" max="2293" width="9" style="5" bestFit="1" customWidth="1"/>
    <col min="2294" max="2294" width="9.85546875" style="5" bestFit="1" customWidth="1"/>
    <col min="2295" max="2295" width="9.140625" style="5" bestFit="1" customWidth="1"/>
    <col min="2296" max="2296" width="16" style="5" bestFit="1" customWidth="1"/>
    <col min="2297" max="2297" width="9" style="5" bestFit="1" customWidth="1"/>
    <col min="2298" max="2298" width="7.85546875" style="5" bestFit="1" customWidth="1"/>
    <col min="2299" max="2299" width="11.7109375" style="5" bestFit="1" customWidth="1"/>
    <col min="2300" max="2300" width="14.28515625" style="5" customWidth="1"/>
    <col min="2301" max="2301" width="11.7109375" style="5" bestFit="1" customWidth="1"/>
    <col min="2302" max="2302" width="14.140625" style="5" bestFit="1" customWidth="1"/>
    <col min="2303" max="2303" width="16.7109375" style="5" customWidth="1"/>
    <col min="2304" max="2304" width="16.5703125" style="5" customWidth="1"/>
    <col min="2305" max="2306" width="7.85546875" style="5" bestFit="1" customWidth="1"/>
    <col min="2307" max="2307" width="8" style="5" bestFit="1" customWidth="1"/>
    <col min="2308" max="2309" width="7.85546875" style="5" bestFit="1" customWidth="1"/>
    <col min="2310" max="2310" width="9.7109375" style="5" customWidth="1"/>
    <col min="2311" max="2311" width="12.85546875" style="5" customWidth="1"/>
    <col min="2312" max="2548" width="9.140625" style="5"/>
    <col min="2549" max="2549" width="9" style="5" bestFit="1" customWidth="1"/>
    <col min="2550" max="2550" width="9.85546875" style="5" bestFit="1" customWidth="1"/>
    <col min="2551" max="2551" width="9.140625" style="5" bestFit="1" customWidth="1"/>
    <col min="2552" max="2552" width="16" style="5" bestFit="1" customWidth="1"/>
    <col min="2553" max="2553" width="9" style="5" bestFit="1" customWidth="1"/>
    <col min="2554" max="2554" width="7.85546875" style="5" bestFit="1" customWidth="1"/>
    <col min="2555" max="2555" width="11.7109375" style="5" bestFit="1" customWidth="1"/>
    <col min="2556" max="2556" width="14.28515625" style="5" customWidth="1"/>
    <col min="2557" max="2557" width="11.7109375" style="5" bestFit="1" customWidth="1"/>
    <col min="2558" max="2558" width="14.140625" style="5" bestFit="1" customWidth="1"/>
    <col min="2559" max="2559" width="16.7109375" style="5" customWidth="1"/>
    <col min="2560" max="2560" width="16.5703125" style="5" customWidth="1"/>
    <col min="2561" max="2562" width="7.85546875" style="5" bestFit="1" customWidth="1"/>
    <col min="2563" max="2563" width="8" style="5" bestFit="1" customWidth="1"/>
    <col min="2564" max="2565" width="7.85546875" style="5" bestFit="1" customWidth="1"/>
    <col min="2566" max="2566" width="9.7109375" style="5" customWidth="1"/>
    <col min="2567" max="2567" width="12.85546875" style="5" customWidth="1"/>
    <col min="2568" max="2804" width="9.140625" style="5"/>
    <col min="2805" max="2805" width="9" style="5" bestFit="1" customWidth="1"/>
    <col min="2806" max="2806" width="9.85546875" style="5" bestFit="1" customWidth="1"/>
    <col min="2807" max="2807" width="9.140625" style="5" bestFit="1" customWidth="1"/>
    <col min="2808" max="2808" width="16" style="5" bestFit="1" customWidth="1"/>
    <col min="2809" max="2809" width="9" style="5" bestFit="1" customWidth="1"/>
    <col min="2810" max="2810" width="7.85546875" style="5" bestFit="1" customWidth="1"/>
    <col min="2811" max="2811" width="11.7109375" style="5" bestFit="1" customWidth="1"/>
    <col min="2812" max="2812" width="14.28515625" style="5" customWidth="1"/>
    <col min="2813" max="2813" width="11.7109375" style="5" bestFit="1" customWidth="1"/>
    <col min="2814" max="2814" width="14.140625" style="5" bestFit="1" customWidth="1"/>
    <col min="2815" max="2815" width="16.7109375" style="5" customWidth="1"/>
    <col min="2816" max="2816" width="16.5703125" style="5" customWidth="1"/>
    <col min="2817" max="2818" width="7.85546875" style="5" bestFit="1" customWidth="1"/>
    <col min="2819" max="2819" width="8" style="5" bestFit="1" customWidth="1"/>
    <col min="2820" max="2821" width="7.85546875" style="5" bestFit="1" customWidth="1"/>
    <col min="2822" max="2822" width="9.7109375" style="5" customWidth="1"/>
    <col min="2823" max="2823" width="12.85546875" style="5" customWidth="1"/>
    <col min="2824" max="3060" width="9.140625" style="5"/>
    <col min="3061" max="3061" width="9" style="5" bestFit="1" customWidth="1"/>
    <col min="3062" max="3062" width="9.85546875" style="5" bestFit="1" customWidth="1"/>
    <col min="3063" max="3063" width="9.140625" style="5" bestFit="1" customWidth="1"/>
    <col min="3064" max="3064" width="16" style="5" bestFit="1" customWidth="1"/>
    <col min="3065" max="3065" width="9" style="5" bestFit="1" customWidth="1"/>
    <col min="3066" max="3066" width="7.85546875" style="5" bestFit="1" customWidth="1"/>
    <col min="3067" max="3067" width="11.7109375" style="5" bestFit="1" customWidth="1"/>
    <col min="3068" max="3068" width="14.28515625" style="5" customWidth="1"/>
    <col min="3069" max="3069" width="11.7109375" style="5" bestFit="1" customWidth="1"/>
    <col min="3070" max="3070" width="14.140625" style="5" bestFit="1" customWidth="1"/>
    <col min="3071" max="3071" width="16.7109375" style="5" customWidth="1"/>
    <col min="3072" max="3072" width="16.5703125" style="5" customWidth="1"/>
    <col min="3073" max="3074" width="7.85546875" style="5" bestFit="1" customWidth="1"/>
    <col min="3075" max="3075" width="8" style="5" bestFit="1" customWidth="1"/>
    <col min="3076" max="3077" width="7.85546875" style="5" bestFit="1" customWidth="1"/>
    <col min="3078" max="3078" width="9.7109375" style="5" customWidth="1"/>
    <col min="3079" max="3079" width="12.85546875" style="5" customWidth="1"/>
    <col min="3080" max="3316" width="9.140625" style="5"/>
    <col min="3317" max="3317" width="9" style="5" bestFit="1" customWidth="1"/>
    <col min="3318" max="3318" width="9.85546875" style="5" bestFit="1" customWidth="1"/>
    <col min="3319" max="3319" width="9.140625" style="5" bestFit="1" customWidth="1"/>
    <col min="3320" max="3320" width="16" style="5" bestFit="1" customWidth="1"/>
    <col min="3321" max="3321" width="9" style="5" bestFit="1" customWidth="1"/>
    <col min="3322" max="3322" width="7.85546875" style="5" bestFit="1" customWidth="1"/>
    <col min="3323" max="3323" width="11.7109375" style="5" bestFit="1" customWidth="1"/>
    <col min="3324" max="3324" width="14.28515625" style="5" customWidth="1"/>
    <col min="3325" max="3325" width="11.7109375" style="5" bestFit="1" customWidth="1"/>
    <col min="3326" max="3326" width="14.140625" style="5" bestFit="1" customWidth="1"/>
    <col min="3327" max="3327" width="16.7109375" style="5" customWidth="1"/>
    <col min="3328" max="3328" width="16.5703125" style="5" customWidth="1"/>
    <col min="3329" max="3330" width="7.85546875" style="5" bestFit="1" customWidth="1"/>
    <col min="3331" max="3331" width="8" style="5" bestFit="1" customWidth="1"/>
    <col min="3332" max="3333" width="7.85546875" style="5" bestFit="1" customWidth="1"/>
    <col min="3334" max="3334" width="9.7109375" style="5" customWidth="1"/>
    <col min="3335" max="3335" width="12.85546875" style="5" customWidth="1"/>
    <col min="3336" max="3572" width="9.140625" style="5"/>
    <col min="3573" max="3573" width="9" style="5" bestFit="1" customWidth="1"/>
    <col min="3574" max="3574" width="9.85546875" style="5" bestFit="1" customWidth="1"/>
    <col min="3575" max="3575" width="9.140625" style="5" bestFit="1" customWidth="1"/>
    <col min="3576" max="3576" width="16" style="5" bestFit="1" customWidth="1"/>
    <col min="3577" max="3577" width="9" style="5" bestFit="1" customWidth="1"/>
    <col min="3578" max="3578" width="7.85546875" style="5" bestFit="1" customWidth="1"/>
    <col min="3579" max="3579" width="11.7109375" style="5" bestFit="1" customWidth="1"/>
    <col min="3580" max="3580" width="14.28515625" style="5" customWidth="1"/>
    <col min="3581" max="3581" width="11.7109375" style="5" bestFit="1" customWidth="1"/>
    <col min="3582" max="3582" width="14.140625" style="5" bestFit="1" customWidth="1"/>
    <col min="3583" max="3583" width="16.7109375" style="5" customWidth="1"/>
    <col min="3584" max="3584" width="16.5703125" style="5" customWidth="1"/>
    <col min="3585" max="3586" width="7.85546875" style="5" bestFit="1" customWidth="1"/>
    <col min="3587" max="3587" width="8" style="5" bestFit="1" customWidth="1"/>
    <col min="3588" max="3589" width="7.85546875" style="5" bestFit="1" customWidth="1"/>
    <col min="3590" max="3590" width="9.7109375" style="5" customWidth="1"/>
    <col min="3591" max="3591" width="12.85546875" style="5" customWidth="1"/>
    <col min="3592" max="3828" width="9.140625" style="5"/>
    <col min="3829" max="3829" width="9" style="5" bestFit="1" customWidth="1"/>
    <col min="3830" max="3830" width="9.85546875" style="5" bestFit="1" customWidth="1"/>
    <col min="3831" max="3831" width="9.140625" style="5" bestFit="1" customWidth="1"/>
    <col min="3832" max="3832" width="16" style="5" bestFit="1" customWidth="1"/>
    <col min="3833" max="3833" width="9" style="5" bestFit="1" customWidth="1"/>
    <col min="3834" max="3834" width="7.85546875" style="5" bestFit="1" customWidth="1"/>
    <col min="3835" max="3835" width="11.7109375" style="5" bestFit="1" customWidth="1"/>
    <col min="3836" max="3836" width="14.28515625" style="5" customWidth="1"/>
    <col min="3837" max="3837" width="11.7109375" style="5" bestFit="1" customWidth="1"/>
    <col min="3838" max="3838" width="14.140625" style="5" bestFit="1" customWidth="1"/>
    <col min="3839" max="3839" width="16.7109375" style="5" customWidth="1"/>
    <col min="3840" max="3840" width="16.5703125" style="5" customWidth="1"/>
    <col min="3841" max="3842" width="7.85546875" style="5" bestFit="1" customWidth="1"/>
    <col min="3843" max="3843" width="8" style="5" bestFit="1" customWidth="1"/>
    <col min="3844" max="3845" width="7.85546875" style="5" bestFit="1" customWidth="1"/>
    <col min="3846" max="3846" width="9.7109375" style="5" customWidth="1"/>
    <col min="3847" max="3847" width="12.85546875" style="5" customWidth="1"/>
    <col min="3848" max="4084" width="9.140625" style="5"/>
    <col min="4085" max="4085" width="9" style="5" bestFit="1" customWidth="1"/>
    <col min="4086" max="4086" width="9.85546875" style="5" bestFit="1" customWidth="1"/>
    <col min="4087" max="4087" width="9.140625" style="5" bestFit="1" customWidth="1"/>
    <col min="4088" max="4088" width="16" style="5" bestFit="1" customWidth="1"/>
    <col min="4089" max="4089" width="9" style="5" bestFit="1" customWidth="1"/>
    <col min="4090" max="4090" width="7.85546875" style="5" bestFit="1" customWidth="1"/>
    <col min="4091" max="4091" width="11.7109375" style="5" bestFit="1" customWidth="1"/>
    <col min="4092" max="4092" width="14.28515625" style="5" customWidth="1"/>
    <col min="4093" max="4093" width="11.7109375" style="5" bestFit="1" customWidth="1"/>
    <col min="4094" max="4094" width="14.140625" style="5" bestFit="1" customWidth="1"/>
    <col min="4095" max="4095" width="16.7109375" style="5" customWidth="1"/>
    <col min="4096" max="4096" width="16.5703125" style="5" customWidth="1"/>
    <col min="4097" max="4098" width="7.85546875" style="5" bestFit="1" customWidth="1"/>
    <col min="4099" max="4099" width="8" style="5" bestFit="1" customWidth="1"/>
    <col min="4100" max="4101" width="7.85546875" style="5" bestFit="1" customWidth="1"/>
    <col min="4102" max="4102" width="9.7109375" style="5" customWidth="1"/>
    <col min="4103" max="4103" width="12.85546875" style="5" customWidth="1"/>
    <col min="4104" max="4340" width="9.140625" style="5"/>
    <col min="4341" max="4341" width="9" style="5" bestFit="1" customWidth="1"/>
    <col min="4342" max="4342" width="9.85546875" style="5" bestFit="1" customWidth="1"/>
    <col min="4343" max="4343" width="9.140625" style="5" bestFit="1" customWidth="1"/>
    <col min="4344" max="4344" width="16" style="5" bestFit="1" customWidth="1"/>
    <col min="4345" max="4345" width="9" style="5" bestFit="1" customWidth="1"/>
    <col min="4346" max="4346" width="7.85546875" style="5" bestFit="1" customWidth="1"/>
    <col min="4347" max="4347" width="11.7109375" style="5" bestFit="1" customWidth="1"/>
    <col min="4348" max="4348" width="14.28515625" style="5" customWidth="1"/>
    <col min="4349" max="4349" width="11.7109375" style="5" bestFit="1" customWidth="1"/>
    <col min="4350" max="4350" width="14.140625" style="5" bestFit="1" customWidth="1"/>
    <col min="4351" max="4351" width="16.7109375" style="5" customWidth="1"/>
    <col min="4352" max="4352" width="16.5703125" style="5" customWidth="1"/>
    <col min="4353" max="4354" width="7.85546875" style="5" bestFit="1" customWidth="1"/>
    <col min="4355" max="4355" width="8" style="5" bestFit="1" customWidth="1"/>
    <col min="4356" max="4357" width="7.85546875" style="5" bestFit="1" customWidth="1"/>
    <col min="4358" max="4358" width="9.7109375" style="5" customWidth="1"/>
    <col min="4359" max="4359" width="12.85546875" style="5" customWidth="1"/>
    <col min="4360" max="4596" width="9.140625" style="5"/>
    <col min="4597" max="4597" width="9" style="5" bestFit="1" customWidth="1"/>
    <col min="4598" max="4598" width="9.85546875" style="5" bestFit="1" customWidth="1"/>
    <col min="4599" max="4599" width="9.140625" style="5" bestFit="1" customWidth="1"/>
    <col min="4600" max="4600" width="16" style="5" bestFit="1" customWidth="1"/>
    <col min="4601" max="4601" width="9" style="5" bestFit="1" customWidth="1"/>
    <col min="4602" max="4602" width="7.85546875" style="5" bestFit="1" customWidth="1"/>
    <col min="4603" max="4603" width="11.7109375" style="5" bestFit="1" customWidth="1"/>
    <col min="4604" max="4604" width="14.28515625" style="5" customWidth="1"/>
    <col min="4605" max="4605" width="11.7109375" style="5" bestFit="1" customWidth="1"/>
    <col min="4606" max="4606" width="14.140625" style="5" bestFit="1" customWidth="1"/>
    <col min="4607" max="4607" width="16.7109375" style="5" customWidth="1"/>
    <col min="4608" max="4608" width="16.5703125" style="5" customWidth="1"/>
    <col min="4609" max="4610" width="7.85546875" style="5" bestFit="1" customWidth="1"/>
    <col min="4611" max="4611" width="8" style="5" bestFit="1" customWidth="1"/>
    <col min="4612" max="4613" width="7.85546875" style="5" bestFit="1" customWidth="1"/>
    <col min="4614" max="4614" width="9.7109375" style="5" customWidth="1"/>
    <col min="4615" max="4615" width="12.85546875" style="5" customWidth="1"/>
    <col min="4616" max="4852" width="9.140625" style="5"/>
    <col min="4853" max="4853" width="9" style="5" bestFit="1" customWidth="1"/>
    <col min="4854" max="4854" width="9.85546875" style="5" bestFit="1" customWidth="1"/>
    <col min="4855" max="4855" width="9.140625" style="5" bestFit="1" customWidth="1"/>
    <col min="4856" max="4856" width="16" style="5" bestFit="1" customWidth="1"/>
    <col min="4857" max="4857" width="9" style="5" bestFit="1" customWidth="1"/>
    <col min="4858" max="4858" width="7.85546875" style="5" bestFit="1" customWidth="1"/>
    <col min="4859" max="4859" width="11.7109375" style="5" bestFit="1" customWidth="1"/>
    <col min="4860" max="4860" width="14.28515625" style="5" customWidth="1"/>
    <col min="4861" max="4861" width="11.7109375" style="5" bestFit="1" customWidth="1"/>
    <col min="4862" max="4862" width="14.140625" style="5" bestFit="1" customWidth="1"/>
    <col min="4863" max="4863" width="16.7109375" style="5" customWidth="1"/>
    <col min="4864" max="4864" width="16.5703125" style="5" customWidth="1"/>
    <col min="4865" max="4866" width="7.85546875" style="5" bestFit="1" customWidth="1"/>
    <col min="4867" max="4867" width="8" style="5" bestFit="1" customWidth="1"/>
    <col min="4868" max="4869" width="7.85546875" style="5" bestFit="1" customWidth="1"/>
    <col min="4870" max="4870" width="9.7109375" style="5" customWidth="1"/>
    <col min="4871" max="4871" width="12.85546875" style="5" customWidth="1"/>
    <col min="4872" max="5108" width="9.140625" style="5"/>
    <col min="5109" max="5109" width="9" style="5" bestFit="1" customWidth="1"/>
    <col min="5110" max="5110" width="9.85546875" style="5" bestFit="1" customWidth="1"/>
    <col min="5111" max="5111" width="9.140625" style="5" bestFit="1" customWidth="1"/>
    <col min="5112" max="5112" width="16" style="5" bestFit="1" customWidth="1"/>
    <col min="5113" max="5113" width="9" style="5" bestFit="1" customWidth="1"/>
    <col min="5114" max="5114" width="7.85546875" style="5" bestFit="1" customWidth="1"/>
    <col min="5115" max="5115" width="11.7109375" style="5" bestFit="1" customWidth="1"/>
    <col min="5116" max="5116" width="14.28515625" style="5" customWidth="1"/>
    <col min="5117" max="5117" width="11.7109375" style="5" bestFit="1" customWidth="1"/>
    <col min="5118" max="5118" width="14.140625" style="5" bestFit="1" customWidth="1"/>
    <col min="5119" max="5119" width="16.7109375" style="5" customWidth="1"/>
    <col min="5120" max="5120" width="16.5703125" style="5" customWidth="1"/>
    <col min="5121" max="5122" width="7.85546875" style="5" bestFit="1" customWidth="1"/>
    <col min="5123" max="5123" width="8" style="5" bestFit="1" customWidth="1"/>
    <col min="5124" max="5125" width="7.85546875" style="5" bestFit="1" customWidth="1"/>
    <col min="5126" max="5126" width="9.7109375" style="5" customWidth="1"/>
    <col min="5127" max="5127" width="12.85546875" style="5" customWidth="1"/>
    <col min="5128" max="5364" width="9.140625" style="5"/>
    <col min="5365" max="5365" width="9" style="5" bestFit="1" customWidth="1"/>
    <col min="5366" max="5366" width="9.85546875" style="5" bestFit="1" customWidth="1"/>
    <col min="5367" max="5367" width="9.140625" style="5" bestFit="1" customWidth="1"/>
    <col min="5368" max="5368" width="16" style="5" bestFit="1" customWidth="1"/>
    <col min="5369" max="5369" width="9" style="5" bestFit="1" customWidth="1"/>
    <col min="5370" max="5370" width="7.85546875" style="5" bestFit="1" customWidth="1"/>
    <col min="5371" max="5371" width="11.7109375" style="5" bestFit="1" customWidth="1"/>
    <col min="5372" max="5372" width="14.28515625" style="5" customWidth="1"/>
    <col min="5373" max="5373" width="11.7109375" style="5" bestFit="1" customWidth="1"/>
    <col min="5374" max="5374" width="14.140625" style="5" bestFit="1" customWidth="1"/>
    <col min="5375" max="5375" width="16.7109375" style="5" customWidth="1"/>
    <col min="5376" max="5376" width="16.5703125" style="5" customWidth="1"/>
    <col min="5377" max="5378" width="7.85546875" style="5" bestFit="1" customWidth="1"/>
    <col min="5379" max="5379" width="8" style="5" bestFit="1" customWidth="1"/>
    <col min="5380" max="5381" width="7.85546875" style="5" bestFit="1" customWidth="1"/>
    <col min="5382" max="5382" width="9.7109375" style="5" customWidth="1"/>
    <col min="5383" max="5383" width="12.85546875" style="5" customWidth="1"/>
    <col min="5384" max="5620" width="9.140625" style="5"/>
    <col min="5621" max="5621" width="9" style="5" bestFit="1" customWidth="1"/>
    <col min="5622" max="5622" width="9.85546875" style="5" bestFit="1" customWidth="1"/>
    <col min="5623" max="5623" width="9.140625" style="5" bestFit="1" customWidth="1"/>
    <col min="5624" max="5624" width="16" style="5" bestFit="1" customWidth="1"/>
    <col min="5625" max="5625" width="9" style="5" bestFit="1" customWidth="1"/>
    <col min="5626" max="5626" width="7.85546875" style="5" bestFit="1" customWidth="1"/>
    <col min="5627" max="5627" width="11.7109375" style="5" bestFit="1" customWidth="1"/>
    <col min="5628" max="5628" width="14.28515625" style="5" customWidth="1"/>
    <col min="5629" max="5629" width="11.7109375" style="5" bestFit="1" customWidth="1"/>
    <col min="5630" max="5630" width="14.140625" style="5" bestFit="1" customWidth="1"/>
    <col min="5631" max="5631" width="16.7109375" style="5" customWidth="1"/>
    <col min="5632" max="5632" width="16.5703125" style="5" customWidth="1"/>
    <col min="5633" max="5634" width="7.85546875" style="5" bestFit="1" customWidth="1"/>
    <col min="5635" max="5635" width="8" style="5" bestFit="1" customWidth="1"/>
    <col min="5636" max="5637" width="7.85546875" style="5" bestFit="1" customWidth="1"/>
    <col min="5638" max="5638" width="9.7109375" style="5" customWidth="1"/>
    <col min="5639" max="5639" width="12.85546875" style="5" customWidth="1"/>
    <col min="5640" max="5876" width="9.140625" style="5"/>
    <col min="5877" max="5877" width="9" style="5" bestFit="1" customWidth="1"/>
    <col min="5878" max="5878" width="9.85546875" style="5" bestFit="1" customWidth="1"/>
    <col min="5879" max="5879" width="9.140625" style="5" bestFit="1" customWidth="1"/>
    <col min="5880" max="5880" width="16" style="5" bestFit="1" customWidth="1"/>
    <col min="5881" max="5881" width="9" style="5" bestFit="1" customWidth="1"/>
    <col min="5882" max="5882" width="7.85546875" style="5" bestFit="1" customWidth="1"/>
    <col min="5883" max="5883" width="11.7109375" style="5" bestFit="1" customWidth="1"/>
    <col min="5884" max="5884" width="14.28515625" style="5" customWidth="1"/>
    <col min="5885" max="5885" width="11.7109375" style="5" bestFit="1" customWidth="1"/>
    <col min="5886" max="5886" width="14.140625" style="5" bestFit="1" customWidth="1"/>
    <col min="5887" max="5887" width="16.7109375" style="5" customWidth="1"/>
    <col min="5888" max="5888" width="16.5703125" style="5" customWidth="1"/>
    <col min="5889" max="5890" width="7.85546875" style="5" bestFit="1" customWidth="1"/>
    <col min="5891" max="5891" width="8" style="5" bestFit="1" customWidth="1"/>
    <col min="5892" max="5893" width="7.85546875" style="5" bestFit="1" customWidth="1"/>
    <col min="5894" max="5894" width="9.7109375" style="5" customWidth="1"/>
    <col min="5895" max="5895" width="12.85546875" style="5" customWidth="1"/>
    <col min="5896" max="6132" width="9.140625" style="5"/>
    <col min="6133" max="6133" width="9" style="5" bestFit="1" customWidth="1"/>
    <col min="6134" max="6134" width="9.85546875" style="5" bestFit="1" customWidth="1"/>
    <col min="6135" max="6135" width="9.140625" style="5" bestFit="1" customWidth="1"/>
    <col min="6136" max="6136" width="16" style="5" bestFit="1" customWidth="1"/>
    <col min="6137" max="6137" width="9" style="5" bestFit="1" customWidth="1"/>
    <col min="6138" max="6138" width="7.85546875" style="5" bestFit="1" customWidth="1"/>
    <col min="6139" max="6139" width="11.7109375" style="5" bestFit="1" customWidth="1"/>
    <col min="6140" max="6140" width="14.28515625" style="5" customWidth="1"/>
    <col min="6141" max="6141" width="11.7109375" style="5" bestFit="1" customWidth="1"/>
    <col min="6142" max="6142" width="14.140625" style="5" bestFit="1" customWidth="1"/>
    <col min="6143" max="6143" width="16.7109375" style="5" customWidth="1"/>
    <col min="6144" max="6144" width="16.5703125" style="5" customWidth="1"/>
    <col min="6145" max="6146" width="7.85546875" style="5" bestFit="1" customWidth="1"/>
    <col min="6147" max="6147" width="8" style="5" bestFit="1" customWidth="1"/>
    <col min="6148" max="6149" width="7.85546875" style="5" bestFit="1" customWidth="1"/>
    <col min="6150" max="6150" width="9.7109375" style="5" customWidth="1"/>
    <col min="6151" max="6151" width="12.85546875" style="5" customWidth="1"/>
    <col min="6152" max="6388" width="9.140625" style="5"/>
    <col min="6389" max="6389" width="9" style="5" bestFit="1" customWidth="1"/>
    <col min="6390" max="6390" width="9.85546875" style="5" bestFit="1" customWidth="1"/>
    <col min="6391" max="6391" width="9.140625" style="5" bestFit="1" customWidth="1"/>
    <col min="6392" max="6392" width="16" style="5" bestFit="1" customWidth="1"/>
    <col min="6393" max="6393" width="9" style="5" bestFit="1" customWidth="1"/>
    <col min="6394" max="6394" width="7.85546875" style="5" bestFit="1" customWidth="1"/>
    <col min="6395" max="6395" width="11.7109375" style="5" bestFit="1" customWidth="1"/>
    <col min="6396" max="6396" width="14.28515625" style="5" customWidth="1"/>
    <col min="6397" max="6397" width="11.7109375" style="5" bestFit="1" customWidth="1"/>
    <col min="6398" max="6398" width="14.140625" style="5" bestFit="1" customWidth="1"/>
    <col min="6399" max="6399" width="16.7109375" style="5" customWidth="1"/>
    <col min="6400" max="6400" width="16.5703125" style="5" customWidth="1"/>
    <col min="6401" max="6402" width="7.85546875" style="5" bestFit="1" customWidth="1"/>
    <col min="6403" max="6403" width="8" style="5" bestFit="1" customWidth="1"/>
    <col min="6404" max="6405" width="7.85546875" style="5" bestFit="1" customWidth="1"/>
    <col min="6406" max="6406" width="9.7109375" style="5" customWidth="1"/>
    <col min="6407" max="6407" width="12.85546875" style="5" customWidth="1"/>
    <col min="6408" max="6644" width="9.140625" style="5"/>
    <col min="6645" max="6645" width="9" style="5" bestFit="1" customWidth="1"/>
    <col min="6646" max="6646" width="9.85546875" style="5" bestFit="1" customWidth="1"/>
    <col min="6647" max="6647" width="9.140625" style="5" bestFit="1" customWidth="1"/>
    <col min="6648" max="6648" width="16" style="5" bestFit="1" customWidth="1"/>
    <col min="6649" max="6649" width="9" style="5" bestFit="1" customWidth="1"/>
    <col min="6650" max="6650" width="7.85546875" style="5" bestFit="1" customWidth="1"/>
    <col min="6651" max="6651" width="11.7109375" style="5" bestFit="1" customWidth="1"/>
    <col min="6652" max="6652" width="14.28515625" style="5" customWidth="1"/>
    <col min="6653" max="6653" width="11.7109375" style="5" bestFit="1" customWidth="1"/>
    <col min="6654" max="6654" width="14.140625" style="5" bestFit="1" customWidth="1"/>
    <col min="6655" max="6655" width="16.7109375" style="5" customWidth="1"/>
    <col min="6656" max="6656" width="16.5703125" style="5" customWidth="1"/>
    <col min="6657" max="6658" width="7.85546875" style="5" bestFit="1" customWidth="1"/>
    <col min="6659" max="6659" width="8" style="5" bestFit="1" customWidth="1"/>
    <col min="6660" max="6661" width="7.85546875" style="5" bestFit="1" customWidth="1"/>
    <col min="6662" max="6662" width="9.7109375" style="5" customWidth="1"/>
    <col min="6663" max="6663" width="12.85546875" style="5" customWidth="1"/>
    <col min="6664" max="6900" width="9.140625" style="5"/>
    <col min="6901" max="6901" width="9" style="5" bestFit="1" customWidth="1"/>
    <col min="6902" max="6902" width="9.85546875" style="5" bestFit="1" customWidth="1"/>
    <col min="6903" max="6903" width="9.140625" style="5" bestFit="1" customWidth="1"/>
    <col min="6904" max="6904" width="16" style="5" bestFit="1" customWidth="1"/>
    <col min="6905" max="6905" width="9" style="5" bestFit="1" customWidth="1"/>
    <col min="6906" max="6906" width="7.85546875" style="5" bestFit="1" customWidth="1"/>
    <col min="6907" max="6907" width="11.7109375" style="5" bestFit="1" customWidth="1"/>
    <col min="6908" max="6908" width="14.28515625" style="5" customWidth="1"/>
    <col min="6909" max="6909" width="11.7109375" style="5" bestFit="1" customWidth="1"/>
    <col min="6910" max="6910" width="14.140625" style="5" bestFit="1" customWidth="1"/>
    <col min="6911" max="6911" width="16.7109375" style="5" customWidth="1"/>
    <col min="6912" max="6912" width="16.5703125" style="5" customWidth="1"/>
    <col min="6913" max="6914" width="7.85546875" style="5" bestFit="1" customWidth="1"/>
    <col min="6915" max="6915" width="8" style="5" bestFit="1" customWidth="1"/>
    <col min="6916" max="6917" width="7.85546875" style="5" bestFit="1" customWidth="1"/>
    <col min="6918" max="6918" width="9.7109375" style="5" customWidth="1"/>
    <col min="6919" max="6919" width="12.85546875" style="5" customWidth="1"/>
    <col min="6920" max="7156" width="9.140625" style="5"/>
    <col min="7157" max="7157" width="9" style="5" bestFit="1" customWidth="1"/>
    <col min="7158" max="7158" width="9.85546875" style="5" bestFit="1" customWidth="1"/>
    <col min="7159" max="7159" width="9.140625" style="5" bestFit="1" customWidth="1"/>
    <col min="7160" max="7160" width="16" style="5" bestFit="1" customWidth="1"/>
    <col min="7161" max="7161" width="9" style="5" bestFit="1" customWidth="1"/>
    <col min="7162" max="7162" width="7.85546875" style="5" bestFit="1" customWidth="1"/>
    <col min="7163" max="7163" width="11.7109375" style="5" bestFit="1" customWidth="1"/>
    <col min="7164" max="7164" width="14.28515625" style="5" customWidth="1"/>
    <col min="7165" max="7165" width="11.7109375" style="5" bestFit="1" customWidth="1"/>
    <col min="7166" max="7166" width="14.140625" style="5" bestFit="1" customWidth="1"/>
    <col min="7167" max="7167" width="16.7109375" style="5" customWidth="1"/>
    <col min="7168" max="7168" width="16.5703125" style="5" customWidth="1"/>
    <col min="7169" max="7170" width="7.85546875" style="5" bestFit="1" customWidth="1"/>
    <col min="7171" max="7171" width="8" style="5" bestFit="1" customWidth="1"/>
    <col min="7172" max="7173" width="7.85546875" style="5" bestFit="1" customWidth="1"/>
    <col min="7174" max="7174" width="9.7109375" style="5" customWidth="1"/>
    <col min="7175" max="7175" width="12.85546875" style="5" customWidth="1"/>
    <col min="7176" max="7412" width="9.140625" style="5"/>
    <col min="7413" max="7413" width="9" style="5" bestFit="1" customWidth="1"/>
    <col min="7414" max="7414" width="9.85546875" style="5" bestFit="1" customWidth="1"/>
    <col min="7415" max="7415" width="9.140625" style="5" bestFit="1" customWidth="1"/>
    <col min="7416" max="7416" width="16" style="5" bestFit="1" customWidth="1"/>
    <col min="7417" max="7417" width="9" style="5" bestFit="1" customWidth="1"/>
    <col min="7418" max="7418" width="7.85546875" style="5" bestFit="1" customWidth="1"/>
    <col min="7419" max="7419" width="11.7109375" style="5" bestFit="1" customWidth="1"/>
    <col min="7420" max="7420" width="14.28515625" style="5" customWidth="1"/>
    <col min="7421" max="7421" width="11.7109375" style="5" bestFit="1" customWidth="1"/>
    <col min="7422" max="7422" width="14.140625" style="5" bestFit="1" customWidth="1"/>
    <col min="7423" max="7423" width="16.7109375" style="5" customWidth="1"/>
    <col min="7424" max="7424" width="16.5703125" style="5" customWidth="1"/>
    <col min="7425" max="7426" width="7.85546875" style="5" bestFit="1" customWidth="1"/>
    <col min="7427" max="7427" width="8" style="5" bestFit="1" customWidth="1"/>
    <col min="7428" max="7429" width="7.85546875" style="5" bestFit="1" customWidth="1"/>
    <col min="7430" max="7430" width="9.7109375" style="5" customWidth="1"/>
    <col min="7431" max="7431" width="12.85546875" style="5" customWidth="1"/>
    <col min="7432" max="7668" width="9.140625" style="5"/>
    <col min="7669" max="7669" width="9" style="5" bestFit="1" customWidth="1"/>
    <col min="7670" max="7670" width="9.85546875" style="5" bestFit="1" customWidth="1"/>
    <col min="7671" max="7671" width="9.140625" style="5" bestFit="1" customWidth="1"/>
    <col min="7672" max="7672" width="16" style="5" bestFit="1" customWidth="1"/>
    <col min="7673" max="7673" width="9" style="5" bestFit="1" customWidth="1"/>
    <col min="7674" max="7674" width="7.85546875" style="5" bestFit="1" customWidth="1"/>
    <col min="7675" max="7675" width="11.7109375" style="5" bestFit="1" customWidth="1"/>
    <col min="7676" max="7676" width="14.28515625" style="5" customWidth="1"/>
    <col min="7677" max="7677" width="11.7109375" style="5" bestFit="1" customWidth="1"/>
    <col min="7678" max="7678" width="14.140625" style="5" bestFit="1" customWidth="1"/>
    <col min="7679" max="7679" width="16.7109375" style="5" customWidth="1"/>
    <col min="7680" max="7680" width="16.5703125" style="5" customWidth="1"/>
    <col min="7681" max="7682" width="7.85546875" style="5" bestFit="1" customWidth="1"/>
    <col min="7683" max="7683" width="8" style="5" bestFit="1" customWidth="1"/>
    <col min="7684" max="7685" width="7.85546875" style="5" bestFit="1" customWidth="1"/>
    <col min="7686" max="7686" width="9.7109375" style="5" customWidth="1"/>
    <col min="7687" max="7687" width="12.85546875" style="5" customWidth="1"/>
    <col min="7688" max="7924" width="9.140625" style="5"/>
    <col min="7925" max="7925" width="9" style="5" bestFit="1" customWidth="1"/>
    <col min="7926" max="7926" width="9.85546875" style="5" bestFit="1" customWidth="1"/>
    <col min="7927" max="7927" width="9.140625" style="5" bestFit="1" customWidth="1"/>
    <col min="7928" max="7928" width="16" style="5" bestFit="1" customWidth="1"/>
    <col min="7929" max="7929" width="9" style="5" bestFit="1" customWidth="1"/>
    <col min="7930" max="7930" width="7.85546875" style="5" bestFit="1" customWidth="1"/>
    <col min="7931" max="7931" width="11.7109375" style="5" bestFit="1" customWidth="1"/>
    <col min="7932" max="7932" width="14.28515625" style="5" customWidth="1"/>
    <col min="7933" max="7933" width="11.7109375" style="5" bestFit="1" customWidth="1"/>
    <col min="7934" max="7934" width="14.140625" style="5" bestFit="1" customWidth="1"/>
    <col min="7935" max="7935" width="16.7109375" style="5" customWidth="1"/>
    <col min="7936" max="7936" width="16.5703125" style="5" customWidth="1"/>
    <col min="7937" max="7938" width="7.85546875" style="5" bestFit="1" customWidth="1"/>
    <col min="7939" max="7939" width="8" style="5" bestFit="1" customWidth="1"/>
    <col min="7940" max="7941" width="7.85546875" style="5" bestFit="1" customWidth="1"/>
    <col min="7942" max="7942" width="9.7109375" style="5" customWidth="1"/>
    <col min="7943" max="7943" width="12.85546875" style="5" customWidth="1"/>
    <col min="7944" max="8180" width="9.140625" style="5"/>
    <col min="8181" max="8181" width="9" style="5" bestFit="1" customWidth="1"/>
    <col min="8182" max="8182" width="9.85546875" style="5" bestFit="1" customWidth="1"/>
    <col min="8183" max="8183" width="9.140625" style="5" bestFit="1" customWidth="1"/>
    <col min="8184" max="8184" width="16" style="5" bestFit="1" customWidth="1"/>
    <col min="8185" max="8185" width="9" style="5" bestFit="1" customWidth="1"/>
    <col min="8186" max="8186" width="7.85546875" style="5" bestFit="1" customWidth="1"/>
    <col min="8187" max="8187" width="11.7109375" style="5" bestFit="1" customWidth="1"/>
    <col min="8188" max="8188" width="14.28515625" style="5" customWidth="1"/>
    <col min="8189" max="8189" width="11.7109375" style="5" bestFit="1" customWidth="1"/>
    <col min="8190" max="8190" width="14.140625" style="5" bestFit="1" customWidth="1"/>
    <col min="8191" max="8191" width="16.7109375" style="5" customWidth="1"/>
    <col min="8192" max="8192" width="16.5703125" style="5" customWidth="1"/>
    <col min="8193" max="8194" width="7.85546875" style="5" bestFit="1" customWidth="1"/>
    <col min="8195" max="8195" width="8" style="5" bestFit="1" customWidth="1"/>
    <col min="8196" max="8197" width="7.85546875" style="5" bestFit="1" customWidth="1"/>
    <col min="8198" max="8198" width="9.7109375" style="5" customWidth="1"/>
    <col min="8199" max="8199" width="12.85546875" style="5" customWidth="1"/>
    <col min="8200" max="8436" width="9.140625" style="5"/>
    <col min="8437" max="8437" width="9" style="5" bestFit="1" customWidth="1"/>
    <col min="8438" max="8438" width="9.85546875" style="5" bestFit="1" customWidth="1"/>
    <col min="8439" max="8439" width="9.140625" style="5" bestFit="1" customWidth="1"/>
    <col min="8440" max="8440" width="16" style="5" bestFit="1" customWidth="1"/>
    <col min="8441" max="8441" width="9" style="5" bestFit="1" customWidth="1"/>
    <col min="8442" max="8442" width="7.85546875" style="5" bestFit="1" customWidth="1"/>
    <col min="8443" max="8443" width="11.7109375" style="5" bestFit="1" customWidth="1"/>
    <col min="8444" max="8444" width="14.28515625" style="5" customWidth="1"/>
    <col min="8445" max="8445" width="11.7109375" style="5" bestFit="1" customWidth="1"/>
    <col min="8446" max="8446" width="14.140625" style="5" bestFit="1" customWidth="1"/>
    <col min="8447" max="8447" width="16.7109375" style="5" customWidth="1"/>
    <col min="8448" max="8448" width="16.5703125" style="5" customWidth="1"/>
    <col min="8449" max="8450" width="7.85546875" style="5" bestFit="1" customWidth="1"/>
    <col min="8451" max="8451" width="8" style="5" bestFit="1" customWidth="1"/>
    <col min="8452" max="8453" width="7.85546875" style="5" bestFit="1" customWidth="1"/>
    <col min="8454" max="8454" width="9.7109375" style="5" customWidth="1"/>
    <col min="8455" max="8455" width="12.85546875" style="5" customWidth="1"/>
    <col min="8456" max="8692" width="9.140625" style="5"/>
    <col min="8693" max="8693" width="9" style="5" bestFit="1" customWidth="1"/>
    <col min="8694" max="8694" width="9.85546875" style="5" bestFit="1" customWidth="1"/>
    <col min="8695" max="8695" width="9.140625" style="5" bestFit="1" customWidth="1"/>
    <col min="8696" max="8696" width="16" style="5" bestFit="1" customWidth="1"/>
    <col min="8697" max="8697" width="9" style="5" bestFit="1" customWidth="1"/>
    <col min="8698" max="8698" width="7.85546875" style="5" bestFit="1" customWidth="1"/>
    <col min="8699" max="8699" width="11.7109375" style="5" bestFit="1" customWidth="1"/>
    <col min="8700" max="8700" width="14.28515625" style="5" customWidth="1"/>
    <col min="8701" max="8701" width="11.7109375" style="5" bestFit="1" customWidth="1"/>
    <col min="8702" max="8702" width="14.140625" style="5" bestFit="1" customWidth="1"/>
    <col min="8703" max="8703" width="16.7109375" style="5" customWidth="1"/>
    <col min="8704" max="8704" width="16.5703125" style="5" customWidth="1"/>
    <col min="8705" max="8706" width="7.85546875" style="5" bestFit="1" customWidth="1"/>
    <col min="8707" max="8707" width="8" style="5" bestFit="1" customWidth="1"/>
    <col min="8708" max="8709" width="7.85546875" style="5" bestFit="1" customWidth="1"/>
    <col min="8710" max="8710" width="9.7109375" style="5" customWidth="1"/>
    <col min="8711" max="8711" width="12.85546875" style="5" customWidth="1"/>
    <col min="8712" max="8948" width="9.140625" style="5"/>
    <col min="8949" max="8949" width="9" style="5" bestFit="1" customWidth="1"/>
    <col min="8950" max="8950" width="9.85546875" style="5" bestFit="1" customWidth="1"/>
    <col min="8951" max="8951" width="9.140625" style="5" bestFit="1" customWidth="1"/>
    <col min="8952" max="8952" width="16" style="5" bestFit="1" customWidth="1"/>
    <col min="8953" max="8953" width="9" style="5" bestFit="1" customWidth="1"/>
    <col min="8954" max="8954" width="7.85546875" style="5" bestFit="1" customWidth="1"/>
    <col min="8955" max="8955" width="11.7109375" style="5" bestFit="1" customWidth="1"/>
    <col min="8956" max="8956" width="14.28515625" style="5" customWidth="1"/>
    <col min="8957" max="8957" width="11.7109375" style="5" bestFit="1" customWidth="1"/>
    <col min="8958" max="8958" width="14.140625" style="5" bestFit="1" customWidth="1"/>
    <col min="8959" max="8959" width="16.7109375" style="5" customWidth="1"/>
    <col min="8960" max="8960" width="16.5703125" style="5" customWidth="1"/>
    <col min="8961" max="8962" width="7.85546875" style="5" bestFit="1" customWidth="1"/>
    <col min="8963" max="8963" width="8" style="5" bestFit="1" customWidth="1"/>
    <col min="8964" max="8965" width="7.85546875" style="5" bestFit="1" customWidth="1"/>
    <col min="8966" max="8966" width="9.7109375" style="5" customWidth="1"/>
    <col min="8967" max="8967" width="12.85546875" style="5" customWidth="1"/>
    <col min="8968" max="9204" width="9.140625" style="5"/>
    <col min="9205" max="9205" width="9" style="5" bestFit="1" customWidth="1"/>
    <col min="9206" max="9206" width="9.85546875" style="5" bestFit="1" customWidth="1"/>
    <col min="9207" max="9207" width="9.140625" style="5" bestFit="1" customWidth="1"/>
    <col min="9208" max="9208" width="16" style="5" bestFit="1" customWidth="1"/>
    <col min="9209" max="9209" width="9" style="5" bestFit="1" customWidth="1"/>
    <col min="9210" max="9210" width="7.85546875" style="5" bestFit="1" customWidth="1"/>
    <col min="9211" max="9211" width="11.7109375" style="5" bestFit="1" customWidth="1"/>
    <col min="9212" max="9212" width="14.28515625" style="5" customWidth="1"/>
    <col min="9213" max="9213" width="11.7109375" style="5" bestFit="1" customWidth="1"/>
    <col min="9214" max="9214" width="14.140625" style="5" bestFit="1" customWidth="1"/>
    <col min="9215" max="9215" width="16.7109375" style="5" customWidth="1"/>
    <col min="9216" max="9216" width="16.5703125" style="5" customWidth="1"/>
    <col min="9217" max="9218" width="7.85546875" style="5" bestFit="1" customWidth="1"/>
    <col min="9219" max="9219" width="8" style="5" bestFit="1" customWidth="1"/>
    <col min="9220" max="9221" width="7.85546875" style="5" bestFit="1" customWidth="1"/>
    <col min="9222" max="9222" width="9.7109375" style="5" customWidth="1"/>
    <col min="9223" max="9223" width="12.85546875" style="5" customWidth="1"/>
    <col min="9224" max="9460" width="9.140625" style="5"/>
    <col min="9461" max="9461" width="9" style="5" bestFit="1" customWidth="1"/>
    <col min="9462" max="9462" width="9.85546875" style="5" bestFit="1" customWidth="1"/>
    <col min="9463" max="9463" width="9.140625" style="5" bestFit="1" customWidth="1"/>
    <col min="9464" max="9464" width="16" style="5" bestFit="1" customWidth="1"/>
    <col min="9465" max="9465" width="9" style="5" bestFit="1" customWidth="1"/>
    <col min="9466" max="9466" width="7.85546875" style="5" bestFit="1" customWidth="1"/>
    <col min="9467" max="9467" width="11.7109375" style="5" bestFit="1" customWidth="1"/>
    <col min="9468" max="9468" width="14.28515625" style="5" customWidth="1"/>
    <col min="9469" max="9469" width="11.7109375" style="5" bestFit="1" customWidth="1"/>
    <col min="9470" max="9470" width="14.140625" style="5" bestFit="1" customWidth="1"/>
    <col min="9471" max="9471" width="16.7109375" style="5" customWidth="1"/>
    <col min="9472" max="9472" width="16.5703125" style="5" customWidth="1"/>
    <col min="9473" max="9474" width="7.85546875" style="5" bestFit="1" customWidth="1"/>
    <col min="9475" max="9475" width="8" style="5" bestFit="1" customWidth="1"/>
    <col min="9476" max="9477" width="7.85546875" style="5" bestFit="1" customWidth="1"/>
    <col min="9478" max="9478" width="9.7109375" style="5" customWidth="1"/>
    <col min="9479" max="9479" width="12.85546875" style="5" customWidth="1"/>
    <col min="9480" max="9716" width="9.140625" style="5"/>
    <col min="9717" max="9717" width="9" style="5" bestFit="1" customWidth="1"/>
    <col min="9718" max="9718" width="9.85546875" style="5" bestFit="1" customWidth="1"/>
    <col min="9719" max="9719" width="9.140625" style="5" bestFit="1" customWidth="1"/>
    <col min="9720" max="9720" width="16" style="5" bestFit="1" customWidth="1"/>
    <col min="9721" max="9721" width="9" style="5" bestFit="1" customWidth="1"/>
    <col min="9722" max="9722" width="7.85546875" style="5" bestFit="1" customWidth="1"/>
    <col min="9723" max="9723" width="11.7109375" style="5" bestFit="1" customWidth="1"/>
    <col min="9724" max="9724" width="14.28515625" style="5" customWidth="1"/>
    <col min="9725" max="9725" width="11.7109375" style="5" bestFit="1" customWidth="1"/>
    <col min="9726" max="9726" width="14.140625" style="5" bestFit="1" customWidth="1"/>
    <col min="9727" max="9727" width="16.7109375" style="5" customWidth="1"/>
    <col min="9728" max="9728" width="16.5703125" style="5" customWidth="1"/>
    <col min="9729" max="9730" width="7.85546875" style="5" bestFit="1" customWidth="1"/>
    <col min="9731" max="9731" width="8" style="5" bestFit="1" customWidth="1"/>
    <col min="9732" max="9733" width="7.85546875" style="5" bestFit="1" customWidth="1"/>
    <col min="9734" max="9734" width="9.7109375" style="5" customWidth="1"/>
    <col min="9735" max="9735" width="12.85546875" style="5" customWidth="1"/>
    <col min="9736" max="9972" width="9.140625" style="5"/>
    <col min="9973" max="9973" width="9" style="5" bestFit="1" customWidth="1"/>
    <col min="9974" max="9974" width="9.85546875" style="5" bestFit="1" customWidth="1"/>
    <col min="9975" max="9975" width="9.140625" style="5" bestFit="1" customWidth="1"/>
    <col min="9976" max="9976" width="16" style="5" bestFit="1" customWidth="1"/>
    <col min="9977" max="9977" width="9" style="5" bestFit="1" customWidth="1"/>
    <col min="9978" max="9978" width="7.85546875" style="5" bestFit="1" customWidth="1"/>
    <col min="9979" max="9979" width="11.7109375" style="5" bestFit="1" customWidth="1"/>
    <col min="9980" max="9980" width="14.28515625" style="5" customWidth="1"/>
    <col min="9981" max="9981" width="11.7109375" style="5" bestFit="1" customWidth="1"/>
    <col min="9982" max="9982" width="14.140625" style="5" bestFit="1" customWidth="1"/>
    <col min="9983" max="9983" width="16.7109375" style="5" customWidth="1"/>
    <col min="9984" max="9984" width="16.5703125" style="5" customWidth="1"/>
    <col min="9985" max="9986" width="7.85546875" style="5" bestFit="1" customWidth="1"/>
    <col min="9987" max="9987" width="8" style="5" bestFit="1" customWidth="1"/>
    <col min="9988" max="9989" width="7.85546875" style="5" bestFit="1" customWidth="1"/>
    <col min="9990" max="9990" width="9.7109375" style="5" customWidth="1"/>
    <col min="9991" max="9991" width="12.85546875" style="5" customWidth="1"/>
    <col min="9992" max="10228" width="9.140625" style="5"/>
    <col min="10229" max="10229" width="9" style="5" bestFit="1" customWidth="1"/>
    <col min="10230" max="10230" width="9.85546875" style="5" bestFit="1" customWidth="1"/>
    <col min="10231" max="10231" width="9.140625" style="5" bestFit="1" customWidth="1"/>
    <col min="10232" max="10232" width="16" style="5" bestFit="1" customWidth="1"/>
    <col min="10233" max="10233" width="9" style="5" bestFit="1" customWidth="1"/>
    <col min="10234" max="10234" width="7.85546875" style="5" bestFit="1" customWidth="1"/>
    <col min="10235" max="10235" width="11.7109375" style="5" bestFit="1" customWidth="1"/>
    <col min="10236" max="10236" width="14.28515625" style="5" customWidth="1"/>
    <col min="10237" max="10237" width="11.7109375" style="5" bestFit="1" customWidth="1"/>
    <col min="10238" max="10238" width="14.140625" style="5" bestFit="1" customWidth="1"/>
    <col min="10239" max="10239" width="16.7109375" style="5" customWidth="1"/>
    <col min="10240" max="10240" width="16.5703125" style="5" customWidth="1"/>
    <col min="10241" max="10242" width="7.85546875" style="5" bestFit="1" customWidth="1"/>
    <col min="10243" max="10243" width="8" style="5" bestFit="1" customWidth="1"/>
    <col min="10244" max="10245" width="7.85546875" style="5" bestFit="1" customWidth="1"/>
    <col min="10246" max="10246" width="9.7109375" style="5" customWidth="1"/>
    <col min="10247" max="10247" width="12.85546875" style="5" customWidth="1"/>
    <col min="10248" max="10484" width="9.140625" style="5"/>
    <col min="10485" max="10485" width="9" style="5" bestFit="1" customWidth="1"/>
    <col min="10486" max="10486" width="9.85546875" style="5" bestFit="1" customWidth="1"/>
    <col min="10487" max="10487" width="9.140625" style="5" bestFit="1" customWidth="1"/>
    <col min="10488" max="10488" width="16" style="5" bestFit="1" customWidth="1"/>
    <col min="10489" max="10489" width="9" style="5" bestFit="1" customWidth="1"/>
    <col min="10490" max="10490" width="7.85546875" style="5" bestFit="1" customWidth="1"/>
    <col min="10491" max="10491" width="11.7109375" style="5" bestFit="1" customWidth="1"/>
    <col min="10492" max="10492" width="14.28515625" style="5" customWidth="1"/>
    <col min="10493" max="10493" width="11.7109375" style="5" bestFit="1" customWidth="1"/>
    <col min="10494" max="10494" width="14.140625" style="5" bestFit="1" customWidth="1"/>
    <col min="10495" max="10495" width="16.7109375" style="5" customWidth="1"/>
    <col min="10496" max="10496" width="16.5703125" style="5" customWidth="1"/>
    <col min="10497" max="10498" width="7.85546875" style="5" bestFit="1" customWidth="1"/>
    <col min="10499" max="10499" width="8" style="5" bestFit="1" customWidth="1"/>
    <col min="10500" max="10501" width="7.85546875" style="5" bestFit="1" customWidth="1"/>
    <col min="10502" max="10502" width="9.7109375" style="5" customWidth="1"/>
    <col min="10503" max="10503" width="12.85546875" style="5" customWidth="1"/>
    <col min="10504" max="10740" width="9.140625" style="5"/>
    <col min="10741" max="10741" width="9" style="5" bestFit="1" customWidth="1"/>
    <col min="10742" max="10742" width="9.85546875" style="5" bestFit="1" customWidth="1"/>
    <col min="10743" max="10743" width="9.140625" style="5" bestFit="1" customWidth="1"/>
    <col min="10744" max="10744" width="16" style="5" bestFit="1" customWidth="1"/>
    <col min="10745" max="10745" width="9" style="5" bestFit="1" customWidth="1"/>
    <col min="10746" max="10746" width="7.85546875" style="5" bestFit="1" customWidth="1"/>
    <col min="10747" max="10747" width="11.7109375" style="5" bestFit="1" customWidth="1"/>
    <col min="10748" max="10748" width="14.28515625" style="5" customWidth="1"/>
    <col min="10749" max="10749" width="11.7109375" style="5" bestFit="1" customWidth="1"/>
    <col min="10750" max="10750" width="14.140625" style="5" bestFit="1" customWidth="1"/>
    <col min="10751" max="10751" width="16.7109375" style="5" customWidth="1"/>
    <col min="10752" max="10752" width="16.5703125" style="5" customWidth="1"/>
    <col min="10753" max="10754" width="7.85546875" style="5" bestFit="1" customWidth="1"/>
    <col min="10755" max="10755" width="8" style="5" bestFit="1" customWidth="1"/>
    <col min="10756" max="10757" width="7.85546875" style="5" bestFit="1" customWidth="1"/>
    <col min="10758" max="10758" width="9.7109375" style="5" customWidth="1"/>
    <col min="10759" max="10759" width="12.85546875" style="5" customWidth="1"/>
    <col min="10760" max="10996" width="9.140625" style="5"/>
    <col min="10997" max="10997" width="9" style="5" bestFit="1" customWidth="1"/>
    <col min="10998" max="10998" width="9.85546875" style="5" bestFit="1" customWidth="1"/>
    <col min="10999" max="10999" width="9.140625" style="5" bestFit="1" customWidth="1"/>
    <col min="11000" max="11000" width="16" style="5" bestFit="1" customWidth="1"/>
    <col min="11001" max="11001" width="9" style="5" bestFit="1" customWidth="1"/>
    <col min="11002" max="11002" width="7.85546875" style="5" bestFit="1" customWidth="1"/>
    <col min="11003" max="11003" width="11.7109375" style="5" bestFit="1" customWidth="1"/>
    <col min="11004" max="11004" width="14.28515625" style="5" customWidth="1"/>
    <col min="11005" max="11005" width="11.7109375" style="5" bestFit="1" customWidth="1"/>
    <col min="11006" max="11006" width="14.140625" style="5" bestFit="1" customWidth="1"/>
    <col min="11007" max="11007" width="16.7109375" style="5" customWidth="1"/>
    <col min="11008" max="11008" width="16.5703125" style="5" customWidth="1"/>
    <col min="11009" max="11010" width="7.85546875" style="5" bestFit="1" customWidth="1"/>
    <col min="11011" max="11011" width="8" style="5" bestFit="1" customWidth="1"/>
    <col min="11012" max="11013" width="7.85546875" style="5" bestFit="1" customWidth="1"/>
    <col min="11014" max="11014" width="9.7109375" style="5" customWidth="1"/>
    <col min="11015" max="11015" width="12.85546875" style="5" customWidth="1"/>
    <col min="11016" max="11252" width="9.140625" style="5"/>
    <col min="11253" max="11253" width="9" style="5" bestFit="1" customWidth="1"/>
    <col min="11254" max="11254" width="9.85546875" style="5" bestFit="1" customWidth="1"/>
    <col min="11255" max="11255" width="9.140625" style="5" bestFit="1" customWidth="1"/>
    <col min="11256" max="11256" width="16" style="5" bestFit="1" customWidth="1"/>
    <col min="11257" max="11257" width="9" style="5" bestFit="1" customWidth="1"/>
    <col min="11258" max="11258" width="7.85546875" style="5" bestFit="1" customWidth="1"/>
    <col min="11259" max="11259" width="11.7109375" style="5" bestFit="1" customWidth="1"/>
    <col min="11260" max="11260" width="14.28515625" style="5" customWidth="1"/>
    <col min="11261" max="11261" width="11.7109375" style="5" bestFit="1" customWidth="1"/>
    <col min="11262" max="11262" width="14.140625" style="5" bestFit="1" customWidth="1"/>
    <col min="11263" max="11263" width="16.7109375" style="5" customWidth="1"/>
    <col min="11264" max="11264" width="16.5703125" style="5" customWidth="1"/>
    <col min="11265" max="11266" width="7.85546875" style="5" bestFit="1" customWidth="1"/>
    <col min="11267" max="11267" width="8" style="5" bestFit="1" customWidth="1"/>
    <col min="11268" max="11269" width="7.85546875" style="5" bestFit="1" customWidth="1"/>
    <col min="11270" max="11270" width="9.7109375" style="5" customWidth="1"/>
    <col min="11271" max="11271" width="12.85546875" style="5" customWidth="1"/>
    <col min="11272" max="11508" width="9.140625" style="5"/>
    <col min="11509" max="11509" width="9" style="5" bestFit="1" customWidth="1"/>
    <col min="11510" max="11510" width="9.85546875" style="5" bestFit="1" customWidth="1"/>
    <col min="11511" max="11511" width="9.140625" style="5" bestFit="1" customWidth="1"/>
    <col min="11512" max="11512" width="16" style="5" bestFit="1" customWidth="1"/>
    <col min="11513" max="11513" width="9" style="5" bestFit="1" customWidth="1"/>
    <col min="11514" max="11514" width="7.85546875" style="5" bestFit="1" customWidth="1"/>
    <col min="11515" max="11515" width="11.7109375" style="5" bestFit="1" customWidth="1"/>
    <col min="11516" max="11516" width="14.28515625" style="5" customWidth="1"/>
    <col min="11517" max="11517" width="11.7109375" style="5" bestFit="1" customWidth="1"/>
    <col min="11518" max="11518" width="14.140625" style="5" bestFit="1" customWidth="1"/>
    <col min="11519" max="11519" width="16.7109375" style="5" customWidth="1"/>
    <col min="11520" max="11520" width="16.5703125" style="5" customWidth="1"/>
    <col min="11521" max="11522" width="7.85546875" style="5" bestFit="1" customWidth="1"/>
    <col min="11523" max="11523" width="8" style="5" bestFit="1" customWidth="1"/>
    <col min="11524" max="11525" width="7.85546875" style="5" bestFit="1" customWidth="1"/>
    <col min="11526" max="11526" width="9.7109375" style="5" customWidth="1"/>
    <col min="11527" max="11527" width="12.85546875" style="5" customWidth="1"/>
    <col min="11528" max="11764" width="9.140625" style="5"/>
    <col min="11765" max="11765" width="9" style="5" bestFit="1" customWidth="1"/>
    <col min="11766" max="11766" width="9.85546875" style="5" bestFit="1" customWidth="1"/>
    <col min="11767" max="11767" width="9.140625" style="5" bestFit="1" customWidth="1"/>
    <col min="11768" max="11768" width="16" style="5" bestFit="1" customWidth="1"/>
    <col min="11769" max="11769" width="9" style="5" bestFit="1" customWidth="1"/>
    <col min="11770" max="11770" width="7.85546875" style="5" bestFit="1" customWidth="1"/>
    <col min="11771" max="11771" width="11.7109375" style="5" bestFit="1" customWidth="1"/>
    <col min="11772" max="11772" width="14.28515625" style="5" customWidth="1"/>
    <col min="11773" max="11773" width="11.7109375" style="5" bestFit="1" customWidth="1"/>
    <col min="11774" max="11774" width="14.140625" style="5" bestFit="1" customWidth="1"/>
    <col min="11775" max="11775" width="16.7109375" style="5" customWidth="1"/>
    <col min="11776" max="11776" width="16.5703125" style="5" customWidth="1"/>
    <col min="11777" max="11778" width="7.85546875" style="5" bestFit="1" customWidth="1"/>
    <col min="11779" max="11779" width="8" style="5" bestFit="1" customWidth="1"/>
    <col min="11780" max="11781" width="7.85546875" style="5" bestFit="1" customWidth="1"/>
    <col min="11782" max="11782" width="9.7109375" style="5" customWidth="1"/>
    <col min="11783" max="11783" width="12.85546875" style="5" customWidth="1"/>
    <col min="11784" max="12020" width="9.140625" style="5"/>
    <col min="12021" max="12021" width="9" style="5" bestFit="1" customWidth="1"/>
    <col min="12022" max="12022" width="9.85546875" style="5" bestFit="1" customWidth="1"/>
    <col min="12023" max="12023" width="9.140625" style="5" bestFit="1" customWidth="1"/>
    <col min="12024" max="12024" width="16" style="5" bestFit="1" customWidth="1"/>
    <col min="12025" max="12025" width="9" style="5" bestFit="1" customWidth="1"/>
    <col min="12026" max="12026" width="7.85546875" style="5" bestFit="1" customWidth="1"/>
    <col min="12027" max="12027" width="11.7109375" style="5" bestFit="1" customWidth="1"/>
    <col min="12028" max="12028" width="14.28515625" style="5" customWidth="1"/>
    <col min="12029" max="12029" width="11.7109375" style="5" bestFit="1" customWidth="1"/>
    <col min="12030" max="12030" width="14.140625" style="5" bestFit="1" customWidth="1"/>
    <col min="12031" max="12031" width="16.7109375" style="5" customWidth="1"/>
    <col min="12032" max="12032" width="16.5703125" style="5" customWidth="1"/>
    <col min="12033" max="12034" width="7.85546875" style="5" bestFit="1" customWidth="1"/>
    <col min="12035" max="12035" width="8" style="5" bestFit="1" customWidth="1"/>
    <col min="12036" max="12037" width="7.85546875" style="5" bestFit="1" customWidth="1"/>
    <col min="12038" max="12038" width="9.7109375" style="5" customWidth="1"/>
    <col min="12039" max="12039" width="12.85546875" style="5" customWidth="1"/>
    <col min="12040" max="12276" width="9.140625" style="5"/>
    <col min="12277" max="12277" width="9" style="5" bestFit="1" customWidth="1"/>
    <col min="12278" max="12278" width="9.85546875" style="5" bestFit="1" customWidth="1"/>
    <col min="12279" max="12279" width="9.140625" style="5" bestFit="1" customWidth="1"/>
    <col min="12280" max="12280" width="16" style="5" bestFit="1" customWidth="1"/>
    <col min="12281" max="12281" width="9" style="5" bestFit="1" customWidth="1"/>
    <col min="12282" max="12282" width="7.85546875" style="5" bestFit="1" customWidth="1"/>
    <col min="12283" max="12283" width="11.7109375" style="5" bestFit="1" customWidth="1"/>
    <col min="12284" max="12284" width="14.28515625" style="5" customWidth="1"/>
    <col min="12285" max="12285" width="11.7109375" style="5" bestFit="1" customWidth="1"/>
    <col min="12286" max="12286" width="14.140625" style="5" bestFit="1" customWidth="1"/>
    <col min="12287" max="12287" width="16.7109375" style="5" customWidth="1"/>
    <col min="12288" max="12288" width="16.5703125" style="5" customWidth="1"/>
    <col min="12289" max="12290" width="7.85546875" style="5" bestFit="1" customWidth="1"/>
    <col min="12291" max="12291" width="8" style="5" bestFit="1" customWidth="1"/>
    <col min="12292" max="12293" width="7.85546875" style="5" bestFit="1" customWidth="1"/>
    <col min="12294" max="12294" width="9.7109375" style="5" customWidth="1"/>
    <col min="12295" max="12295" width="12.85546875" style="5" customWidth="1"/>
    <col min="12296" max="12532" width="9.140625" style="5"/>
    <col min="12533" max="12533" width="9" style="5" bestFit="1" customWidth="1"/>
    <col min="12534" max="12534" width="9.85546875" style="5" bestFit="1" customWidth="1"/>
    <col min="12535" max="12535" width="9.140625" style="5" bestFit="1" customWidth="1"/>
    <col min="12536" max="12536" width="16" style="5" bestFit="1" customWidth="1"/>
    <col min="12537" max="12537" width="9" style="5" bestFit="1" customWidth="1"/>
    <col min="12538" max="12538" width="7.85546875" style="5" bestFit="1" customWidth="1"/>
    <col min="12539" max="12539" width="11.7109375" style="5" bestFit="1" customWidth="1"/>
    <col min="12540" max="12540" width="14.28515625" style="5" customWidth="1"/>
    <col min="12541" max="12541" width="11.7109375" style="5" bestFit="1" customWidth="1"/>
    <col min="12542" max="12542" width="14.140625" style="5" bestFit="1" customWidth="1"/>
    <col min="12543" max="12543" width="16.7109375" style="5" customWidth="1"/>
    <col min="12544" max="12544" width="16.5703125" style="5" customWidth="1"/>
    <col min="12545" max="12546" width="7.85546875" style="5" bestFit="1" customWidth="1"/>
    <col min="12547" max="12547" width="8" style="5" bestFit="1" customWidth="1"/>
    <col min="12548" max="12549" width="7.85546875" style="5" bestFit="1" customWidth="1"/>
    <col min="12550" max="12550" width="9.7109375" style="5" customWidth="1"/>
    <col min="12551" max="12551" width="12.85546875" style="5" customWidth="1"/>
    <col min="12552" max="12788" width="9.140625" style="5"/>
    <col min="12789" max="12789" width="9" style="5" bestFit="1" customWidth="1"/>
    <col min="12790" max="12790" width="9.85546875" style="5" bestFit="1" customWidth="1"/>
    <col min="12791" max="12791" width="9.140625" style="5" bestFit="1" customWidth="1"/>
    <col min="12792" max="12792" width="16" style="5" bestFit="1" customWidth="1"/>
    <col min="12793" max="12793" width="9" style="5" bestFit="1" customWidth="1"/>
    <col min="12794" max="12794" width="7.85546875" style="5" bestFit="1" customWidth="1"/>
    <col min="12795" max="12795" width="11.7109375" style="5" bestFit="1" customWidth="1"/>
    <col min="12796" max="12796" width="14.28515625" style="5" customWidth="1"/>
    <col min="12797" max="12797" width="11.7109375" style="5" bestFit="1" customWidth="1"/>
    <col min="12798" max="12798" width="14.140625" style="5" bestFit="1" customWidth="1"/>
    <col min="12799" max="12799" width="16.7109375" style="5" customWidth="1"/>
    <col min="12800" max="12800" width="16.5703125" style="5" customWidth="1"/>
    <col min="12801" max="12802" width="7.85546875" style="5" bestFit="1" customWidth="1"/>
    <col min="12803" max="12803" width="8" style="5" bestFit="1" customWidth="1"/>
    <col min="12804" max="12805" width="7.85546875" style="5" bestFit="1" customWidth="1"/>
    <col min="12806" max="12806" width="9.7109375" style="5" customWidth="1"/>
    <col min="12807" max="12807" width="12.85546875" style="5" customWidth="1"/>
    <col min="12808" max="13044" width="9.140625" style="5"/>
    <col min="13045" max="13045" width="9" style="5" bestFit="1" customWidth="1"/>
    <col min="13046" max="13046" width="9.85546875" style="5" bestFit="1" customWidth="1"/>
    <col min="13047" max="13047" width="9.140625" style="5" bestFit="1" customWidth="1"/>
    <col min="13048" max="13048" width="16" style="5" bestFit="1" customWidth="1"/>
    <col min="13049" max="13049" width="9" style="5" bestFit="1" customWidth="1"/>
    <col min="13050" max="13050" width="7.85546875" style="5" bestFit="1" customWidth="1"/>
    <col min="13051" max="13051" width="11.7109375" style="5" bestFit="1" customWidth="1"/>
    <col min="13052" max="13052" width="14.28515625" style="5" customWidth="1"/>
    <col min="13053" max="13053" width="11.7109375" style="5" bestFit="1" customWidth="1"/>
    <col min="13054" max="13054" width="14.140625" style="5" bestFit="1" customWidth="1"/>
    <col min="13055" max="13055" width="16.7109375" style="5" customWidth="1"/>
    <col min="13056" max="13056" width="16.5703125" style="5" customWidth="1"/>
    <col min="13057" max="13058" width="7.85546875" style="5" bestFit="1" customWidth="1"/>
    <col min="13059" max="13059" width="8" style="5" bestFit="1" customWidth="1"/>
    <col min="13060" max="13061" width="7.85546875" style="5" bestFit="1" customWidth="1"/>
    <col min="13062" max="13062" width="9.7109375" style="5" customWidth="1"/>
    <col min="13063" max="13063" width="12.85546875" style="5" customWidth="1"/>
    <col min="13064" max="13300" width="9.140625" style="5"/>
    <col min="13301" max="13301" width="9" style="5" bestFit="1" customWidth="1"/>
    <col min="13302" max="13302" width="9.85546875" style="5" bestFit="1" customWidth="1"/>
    <col min="13303" max="13303" width="9.140625" style="5" bestFit="1" customWidth="1"/>
    <col min="13304" max="13304" width="16" style="5" bestFit="1" customWidth="1"/>
    <col min="13305" max="13305" width="9" style="5" bestFit="1" customWidth="1"/>
    <col min="13306" max="13306" width="7.85546875" style="5" bestFit="1" customWidth="1"/>
    <col min="13307" max="13307" width="11.7109375" style="5" bestFit="1" customWidth="1"/>
    <col min="13308" max="13308" width="14.28515625" style="5" customWidth="1"/>
    <col min="13309" max="13309" width="11.7109375" style="5" bestFit="1" customWidth="1"/>
    <col min="13310" max="13310" width="14.140625" style="5" bestFit="1" customWidth="1"/>
    <col min="13311" max="13311" width="16.7109375" style="5" customWidth="1"/>
    <col min="13312" max="13312" width="16.5703125" style="5" customWidth="1"/>
    <col min="13313" max="13314" width="7.85546875" style="5" bestFit="1" customWidth="1"/>
    <col min="13315" max="13315" width="8" style="5" bestFit="1" customWidth="1"/>
    <col min="13316" max="13317" width="7.85546875" style="5" bestFit="1" customWidth="1"/>
    <col min="13318" max="13318" width="9.7109375" style="5" customWidth="1"/>
    <col min="13319" max="13319" width="12.85546875" style="5" customWidth="1"/>
    <col min="13320" max="13556" width="9.140625" style="5"/>
    <col min="13557" max="13557" width="9" style="5" bestFit="1" customWidth="1"/>
    <col min="13558" max="13558" width="9.85546875" style="5" bestFit="1" customWidth="1"/>
    <col min="13559" max="13559" width="9.140625" style="5" bestFit="1" customWidth="1"/>
    <col min="13560" max="13560" width="16" style="5" bestFit="1" customWidth="1"/>
    <col min="13561" max="13561" width="9" style="5" bestFit="1" customWidth="1"/>
    <col min="13562" max="13562" width="7.85546875" style="5" bestFit="1" customWidth="1"/>
    <col min="13563" max="13563" width="11.7109375" style="5" bestFit="1" customWidth="1"/>
    <col min="13564" max="13564" width="14.28515625" style="5" customWidth="1"/>
    <col min="13565" max="13565" width="11.7109375" style="5" bestFit="1" customWidth="1"/>
    <col min="13566" max="13566" width="14.140625" style="5" bestFit="1" customWidth="1"/>
    <col min="13567" max="13567" width="16.7109375" style="5" customWidth="1"/>
    <col min="13568" max="13568" width="16.5703125" style="5" customWidth="1"/>
    <col min="13569" max="13570" width="7.85546875" style="5" bestFit="1" customWidth="1"/>
    <col min="13571" max="13571" width="8" style="5" bestFit="1" customWidth="1"/>
    <col min="13572" max="13573" width="7.85546875" style="5" bestFit="1" customWidth="1"/>
    <col min="13574" max="13574" width="9.7109375" style="5" customWidth="1"/>
    <col min="13575" max="13575" width="12.85546875" style="5" customWidth="1"/>
    <col min="13576" max="13812" width="9.140625" style="5"/>
    <col min="13813" max="13813" width="9" style="5" bestFit="1" customWidth="1"/>
    <col min="13814" max="13814" width="9.85546875" style="5" bestFit="1" customWidth="1"/>
    <col min="13815" max="13815" width="9.140625" style="5" bestFit="1" customWidth="1"/>
    <col min="13816" max="13816" width="16" style="5" bestFit="1" customWidth="1"/>
    <col min="13817" max="13817" width="9" style="5" bestFit="1" customWidth="1"/>
    <col min="13818" max="13818" width="7.85546875" style="5" bestFit="1" customWidth="1"/>
    <col min="13819" max="13819" width="11.7109375" style="5" bestFit="1" customWidth="1"/>
    <col min="13820" max="13820" width="14.28515625" style="5" customWidth="1"/>
    <col min="13821" max="13821" width="11.7109375" style="5" bestFit="1" customWidth="1"/>
    <col min="13822" max="13822" width="14.140625" style="5" bestFit="1" customWidth="1"/>
    <col min="13823" max="13823" width="16.7109375" style="5" customWidth="1"/>
    <col min="13824" max="13824" width="16.5703125" style="5" customWidth="1"/>
    <col min="13825" max="13826" width="7.85546875" style="5" bestFit="1" customWidth="1"/>
    <col min="13827" max="13827" width="8" style="5" bestFit="1" customWidth="1"/>
    <col min="13828" max="13829" width="7.85546875" style="5" bestFit="1" customWidth="1"/>
    <col min="13830" max="13830" width="9.7109375" style="5" customWidth="1"/>
    <col min="13831" max="13831" width="12.85546875" style="5" customWidth="1"/>
    <col min="13832" max="14068" width="9.140625" style="5"/>
    <col min="14069" max="14069" width="9" style="5" bestFit="1" customWidth="1"/>
    <col min="14070" max="14070" width="9.85546875" style="5" bestFit="1" customWidth="1"/>
    <col min="14071" max="14071" width="9.140625" style="5" bestFit="1" customWidth="1"/>
    <col min="14072" max="14072" width="16" style="5" bestFit="1" customWidth="1"/>
    <col min="14073" max="14073" width="9" style="5" bestFit="1" customWidth="1"/>
    <col min="14074" max="14074" width="7.85546875" style="5" bestFit="1" customWidth="1"/>
    <col min="14075" max="14075" width="11.7109375" style="5" bestFit="1" customWidth="1"/>
    <col min="14076" max="14076" width="14.28515625" style="5" customWidth="1"/>
    <col min="14077" max="14077" width="11.7109375" style="5" bestFit="1" customWidth="1"/>
    <col min="14078" max="14078" width="14.140625" style="5" bestFit="1" customWidth="1"/>
    <col min="14079" max="14079" width="16.7109375" style="5" customWidth="1"/>
    <col min="14080" max="14080" width="16.5703125" style="5" customWidth="1"/>
    <col min="14081" max="14082" width="7.85546875" style="5" bestFit="1" customWidth="1"/>
    <col min="14083" max="14083" width="8" style="5" bestFit="1" customWidth="1"/>
    <col min="14084" max="14085" width="7.85546875" style="5" bestFit="1" customWidth="1"/>
    <col min="14086" max="14086" width="9.7109375" style="5" customWidth="1"/>
    <col min="14087" max="14087" width="12.85546875" style="5" customWidth="1"/>
    <col min="14088" max="14324" width="9.140625" style="5"/>
    <col min="14325" max="14325" width="9" style="5" bestFit="1" customWidth="1"/>
    <col min="14326" max="14326" width="9.85546875" style="5" bestFit="1" customWidth="1"/>
    <col min="14327" max="14327" width="9.140625" style="5" bestFit="1" customWidth="1"/>
    <col min="14328" max="14328" width="16" style="5" bestFit="1" customWidth="1"/>
    <col min="14329" max="14329" width="9" style="5" bestFit="1" customWidth="1"/>
    <col min="14330" max="14330" width="7.85546875" style="5" bestFit="1" customWidth="1"/>
    <col min="14331" max="14331" width="11.7109375" style="5" bestFit="1" customWidth="1"/>
    <col min="14332" max="14332" width="14.28515625" style="5" customWidth="1"/>
    <col min="14333" max="14333" width="11.7109375" style="5" bestFit="1" customWidth="1"/>
    <col min="14334" max="14334" width="14.140625" style="5" bestFit="1" customWidth="1"/>
    <col min="14335" max="14335" width="16.7109375" style="5" customWidth="1"/>
    <col min="14336" max="14336" width="16.5703125" style="5" customWidth="1"/>
    <col min="14337" max="14338" width="7.85546875" style="5" bestFit="1" customWidth="1"/>
    <col min="14339" max="14339" width="8" style="5" bestFit="1" customWidth="1"/>
    <col min="14340" max="14341" width="7.85546875" style="5" bestFit="1" customWidth="1"/>
    <col min="14342" max="14342" width="9.7109375" style="5" customWidth="1"/>
    <col min="14343" max="14343" width="12.85546875" style="5" customWidth="1"/>
    <col min="14344" max="14580" width="9.140625" style="5"/>
    <col min="14581" max="14581" width="9" style="5" bestFit="1" customWidth="1"/>
    <col min="14582" max="14582" width="9.85546875" style="5" bestFit="1" customWidth="1"/>
    <col min="14583" max="14583" width="9.140625" style="5" bestFit="1" customWidth="1"/>
    <col min="14584" max="14584" width="16" style="5" bestFit="1" customWidth="1"/>
    <col min="14585" max="14585" width="9" style="5" bestFit="1" customWidth="1"/>
    <col min="14586" max="14586" width="7.85546875" style="5" bestFit="1" customWidth="1"/>
    <col min="14587" max="14587" width="11.7109375" style="5" bestFit="1" customWidth="1"/>
    <col min="14588" max="14588" width="14.28515625" style="5" customWidth="1"/>
    <col min="14589" max="14589" width="11.7109375" style="5" bestFit="1" customWidth="1"/>
    <col min="14590" max="14590" width="14.140625" style="5" bestFit="1" customWidth="1"/>
    <col min="14591" max="14591" width="16.7109375" style="5" customWidth="1"/>
    <col min="14592" max="14592" width="16.5703125" style="5" customWidth="1"/>
    <col min="14593" max="14594" width="7.85546875" style="5" bestFit="1" customWidth="1"/>
    <col min="14595" max="14595" width="8" style="5" bestFit="1" customWidth="1"/>
    <col min="14596" max="14597" width="7.85546875" style="5" bestFit="1" customWidth="1"/>
    <col min="14598" max="14598" width="9.7109375" style="5" customWidth="1"/>
    <col min="14599" max="14599" width="12.85546875" style="5" customWidth="1"/>
    <col min="14600" max="14836" width="9.140625" style="5"/>
    <col min="14837" max="14837" width="9" style="5" bestFit="1" customWidth="1"/>
    <col min="14838" max="14838" width="9.85546875" style="5" bestFit="1" customWidth="1"/>
    <col min="14839" max="14839" width="9.140625" style="5" bestFit="1" customWidth="1"/>
    <col min="14840" max="14840" width="16" style="5" bestFit="1" customWidth="1"/>
    <col min="14841" max="14841" width="9" style="5" bestFit="1" customWidth="1"/>
    <col min="14842" max="14842" width="7.85546875" style="5" bestFit="1" customWidth="1"/>
    <col min="14843" max="14843" width="11.7109375" style="5" bestFit="1" customWidth="1"/>
    <col min="14844" max="14844" width="14.28515625" style="5" customWidth="1"/>
    <col min="14845" max="14845" width="11.7109375" style="5" bestFit="1" customWidth="1"/>
    <col min="14846" max="14846" width="14.140625" style="5" bestFit="1" customWidth="1"/>
    <col min="14847" max="14847" width="16.7109375" style="5" customWidth="1"/>
    <col min="14848" max="14848" width="16.5703125" style="5" customWidth="1"/>
    <col min="14849" max="14850" width="7.85546875" style="5" bestFit="1" customWidth="1"/>
    <col min="14851" max="14851" width="8" style="5" bestFit="1" customWidth="1"/>
    <col min="14852" max="14853" width="7.85546875" style="5" bestFit="1" customWidth="1"/>
    <col min="14854" max="14854" width="9.7109375" style="5" customWidth="1"/>
    <col min="14855" max="14855" width="12.85546875" style="5" customWidth="1"/>
    <col min="14856" max="15092" width="9.140625" style="5"/>
    <col min="15093" max="15093" width="9" style="5" bestFit="1" customWidth="1"/>
    <col min="15094" max="15094" width="9.85546875" style="5" bestFit="1" customWidth="1"/>
    <col min="15095" max="15095" width="9.140625" style="5" bestFit="1" customWidth="1"/>
    <col min="15096" max="15096" width="16" style="5" bestFit="1" customWidth="1"/>
    <col min="15097" max="15097" width="9" style="5" bestFit="1" customWidth="1"/>
    <col min="15098" max="15098" width="7.85546875" style="5" bestFit="1" customWidth="1"/>
    <col min="15099" max="15099" width="11.7109375" style="5" bestFit="1" customWidth="1"/>
    <col min="15100" max="15100" width="14.28515625" style="5" customWidth="1"/>
    <col min="15101" max="15101" width="11.7109375" style="5" bestFit="1" customWidth="1"/>
    <col min="15102" max="15102" width="14.140625" style="5" bestFit="1" customWidth="1"/>
    <col min="15103" max="15103" width="16.7109375" style="5" customWidth="1"/>
    <col min="15104" max="15104" width="16.5703125" style="5" customWidth="1"/>
    <col min="15105" max="15106" width="7.85546875" style="5" bestFit="1" customWidth="1"/>
    <col min="15107" max="15107" width="8" style="5" bestFit="1" customWidth="1"/>
    <col min="15108" max="15109" width="7.85546875" style="5" bestFit="1" customWidth="1"/>
    <col min="15110" max="15110" width="9.7109375" style="5" customWidth="1"/>
    <col min="15111" max="15111" width="12.85546875" style="5" customWidth="1"/>
    <col min="15112" max="15348" width="9.140625" style="5"/>
    <col min="15349" max="15349" width="9" style="5" bestFit="1" customWidth="1"/>
    <col min="15350" max="15350" width="9.85546875" style="5" bestFit="1" customWidth="1"/>
    <col min="15351" max="15351" width="9.140625" style="5" bestFit="1" customWidth="1"/>
    <col min="15352" max="15352" width="16" style="5" bestFit="1" customWidth="1"/>
    <col min="15353" max="15353" width="9" style="5" bestFit="1" customWidth="1"/>
    <col min="15354" max="15354" width="7.85546875" style="5" bestFit="1" customWidth="1"/>
    <col min="15355" max="15355" width="11.7109375" style="5" bestFit="1" customWidth="1"/>
    <col min="15356" max="15356" width="14.28515625" style="5" customWidth="1"/>
    <col min="15357" max="15357" width="11.7109375" style="5" bestFit="1" customWidth="1"/>
    <col min="15358" max="15358" width="14.140625" style="5" bestFit="1" customWidth="1"/>
    <col min="15359" max="15359" width="16.7109375" style="5" customWidth="1"/>
    <col min="15360" max="15360" width="16.5703125" style="5" customWidth="1"/>
    <col min="15361" max="15362" width="7.85546875" style="5" bestFit="1" customWidth="1"/>
    <col min="15363" max="15363" width="8" style="5" bestFit="1" customWidth="1"/>
    <col min="15364" max="15365" width="7.85546875" style="5" bestFit="1" customWidth="1"/>
    <col min="15366" max="15366" width="9.7109375" style="5" customWidth="1"/>
    <col min="15367" max="15367" width="12.85546875" style="5" customWidth="1"/>
    <col min="15368" max="15604" width="9.140625" style="5"/>
    <col min="15605" max="15605" width="9" style="5" bestFit="1" customWidth="1"/>
    <col min="15606" max="15606" width="9.85546875" style="5" bestFit="1" customWidth="1"/>
    <col min="15607" max="15607" width="9.140625" style="5" bestFit="1" customWidth="1"/>
    <col min="15608" max="15608" width="16" style="5" bestFit="1" customWidth="1"/>
    <col min="15609" max="15609" width="9" style="5" bestFit="1" customWidth="1"/>
    <col min="15610" max="15610" width="7.85546875" style="5" bestFit="1" customWidth="1"/>
    <col min="15611" max="15611" width="11.7109375" style="5" bestFit="1" customWidth="1"/>
    <col min="15612" max="15612" width="14.28515625" style="5" customWidth="1"/>
    <col min="15613" max="15613" width="11.7109375" style="5" bestFit="1" customWidth="1"/>
    <col min="15614" max="15614" width="14.140625" style="5" bestFit="1" customWidth="1"/>
    <col min="15615" max="15615" width="16.7109375" style="5" customWidth="1"/>
    <col min="15616" max="15616" width="16.5703125" style="5" customWidth="1"/>
    <col min="15617" max="15618" width="7.85546875" style="5" bestFit="1" customWidth="1"/>
    <col min="15619" max="15619" width="8" style="5" bestFit="1" customWidth="1"/>
    <col min="15620" max="15621" width="7.85546875" style="5" bestFit="1" customWidth="1"/>
    <col min="15622" max="15622" width="9.7109375" style="5" customWidth="1"/>
    <col min="15623" max="15623" width="12.85546875" style="5" customWidth="1"/>
    <col min="15624" max="15860" width="9.140625" style="5"/>
    <col min="15861" max="15861" width="9" style="5" bestFit="1" customWidth="1"/>
    <col min="15862" max="15862" width="9.85546875" style="5" bestFit="1" customWidth="1"/>
    <col min="15863" max="15863" width="9.140625" style="5" bestFit="1" customWidth="1"/>
    <col min="15864" max="15864" width="16" style="5" bestFit="1" customWidth="1"/>
    <col min="15865" max="15865" width="9" style="5" bestFit="1" customWidth="1"/>
    <col min="15866" max="15866" width="7.85546875" style="5" bestFit="1" customWidth="1"/>
    <col min="15867" max="15867" width="11.7109375" style="5" bestFit="1" customWidth="1"/>
    <col min="15868" max="15868" width="14.28515625" style="5" customWidth="1"/>
    <col min="15869" max="15869" width="11.7109375" style="5" bestFit="1" customWidth="1"/>
    <col min="15870" max="15870" width="14.140625" style="5" bestFit="1" customWidth="1"/>
    <col min="15871" max="15871" width="16.7109375" style="5" customWidth="1"/>
    <col min="15872" max="15872" width="16.5703125" style="5" customWidth="1"/>
    <col min="15873" max="15874" width="7.85546875" style="5" bestFit="1" customWidth="1"/>
    <col min="15875" max="15875" width="8" style="5" bestFit="1" customWidth="1"/>
    <col min="15876" max="15877" width="7.85546875" style="5" bestFit="1" customWidth="1"/>
    <col min="15878" max="15878" width="9.7109375" style="5" customWidth="1"/>
    <col min="15879" max="15879" width="12.85546875" style="5" customWidth="1"/>
    <col min="15880" max="16116" width="9.140625" style="5"/>
    <col min="16117" max="16117" width="9" style="5" bestFit="1" customWidth="1"/>
    <col min="16118" max="16118" width="9.85546875" style="5" bestFit="1" customWidth="1"/>
    <col min="16119" max="16119" width="9.140625" style="5" bestFit="1" customWidth="1"/>
    <col min="16120" max="16120" width="16" style="5" bestFit="1" customWidth="1"/>
    <col min="16121" max="16121" width="9" style="5" bestFit="1" customWidth="1"/>
    <col min="16122" max="16122" width="7.85546875" style="5" bestFit="1" customWidth="1"/>
    <col min="16123" max="16123" width="11.7109375" style="5" bestFit="1" customWidth="1"/>
    <col min="16124" max="16124" width="14.28515625" style="5" customWidth="1"/>
    <col min="16125" max="16125" width="11.7109375" style="5" bestFit="1" customWidth="1"/>
    <col min="16126" max="16126" width="14.140625" style="5" bestFit="1" customWidth="1"/>
    <col min="16127" max="16127" width="16.7109375" style="5" customWidth="1"/>
    <col min="16128" max="16128" width="16.5703125" style="5" customWidth="1"/>
    <col min="16129" max="16130" width="7.85546875" style="5" bestFit="1" customWidth="1"/>
    <col min="16131" max="16131" width="8" style="5" bestFit="1" customWidth="1"/>
    <col min="16132" max="16133" width="7.85546875" style="5" bestFit="1" customWidth="1"/>
    <col min="16134" max="16134" width="9.7109375" style="5" customWidth="1"/>
    <col min="16135" max="16135" width="12.85546875" style="5" customWidth="1"/>
    <col min="16136" max="16384" width="9.140625" style="5"/>
  </cols>
  <sheetData>
    <row r="1" spans="1:23" s="74" customFormat="1" ht="15.75" customHeight="1">
      <c r="A1" s="506" t="s">
        <v>104</v>
      </c>
      <c r="B1" s="506"/>
      <c r="C1" s="640" t="s">
        <v>105</v>
      </c>
      <c r="D1" s="640"/>
      <c r="E1" s="506" t="s">
        <v>0</v>
      </c>
      <c r="F1" s="506"/>
      <c r="G1" s="507" t="s">
        <v>11</v>
      </c>
      <c r="H1" s="507"/>
      <c r="I1" s="507"/>
      <c r="J1" s="506" t="s">
        <v>9</v>
      </c>
      <c r="K1" s="506"/>
      <c r="L1" s="641" t="s">
        <v>69</v>
      </c>
      <c r="M1" s="642"/>
      <c r="N1" s="642"/>
      <c r="O1" s="643"/>
      <c r="P1" s="639" t="s">
        <v>103</v>
      </c>
      <c r="Q1" s="639"/>
      <c r="R1" s="507" t="s">
        <v>87</v>
      </c>
      <c r="S1" s="507"/>
      <c r="T1" s="508" t="s">
        <v>151</v>
      </c>
      <c r="U1" s="636" t="s">
        <v>38</v>
      </c>
      <c r="V1" s="637"/>
      <c r="W1" s="638"/>
    </row>
    <row r="2" spans="1:23" s="18" customFormat="1" ht="15.75" customHeight="1" thickBot="1">
      <c r="A2" s="86"/>
      <c r="B2" s="87"/>
      <c r="C2" s="14"/>
      <c r="D2" s="91" t="s">
        <v>106</v>
      </c>
      <c r="E2" s="162"/>
      <c r="F2" s="88" t="s">
        <v>106</v>
      </c>
      <c r="G2" s="78" t="s">
        <v>12</v>
      </c>
      <c r="H2" s="76" t="s">
        <v>13</v>
      </c>
      <c r="I2" s="77" t="s">
        <v>106</v>
      </c>
      <c r="J2" s="4"/>
      <c r="K2" s="89"/>
      <c r="L2" s="3" t="s">
        <v>107</v>
      </c>
      <c r="M2" s="76" t="s">
        <v>54</v>
      </c>
      <c r="N2" s="76" t="s">
        <v>76</v>
      </c>
      <c r="O2" s="92" t="s">
        <v>38</v>
      </c>
      <c r="P2" s="4"/>
      <c r="Q2" s="90" t="s">
        <v>106</v>
      </c>
      <c r="R2" s="3"/>
      <c r="S2" s="45" t="s">
        <v>106</v>
      </c>
      <c r="T2" s="509"/>
      <c r="U2" s="558"/>
      <c r="V2" s="559"/>
      <c r="W2" s="560"/>
    </row>
    <row r="3" spans="1:23" s="27" customFormat="1">
      <c r="A3" s="21" t="str">
        <f>συμβολαια!A3</f>
        <v>..??..</v>
      </c>
      <c r="B3" s="85"/>
      <c r="C3" s="151">
        <f>συμβολαια!B3</f>
        <v>36101</v>
      </c>
      <c r="D3" s="29"/>
      <c r="E3" s="152" t="str">
        <f>συμβολαια!C3</f>
        <v>γονική</v>
      </c>
      <c r="F3" s="22"/>
      <c r="G3" s="23">
        <f>πολλΣυμβ!D3</f>
        <v>0</v>
      </c>
      <c r="H3" s="23">
        <f>πολλΣυμβ!I3</f>
        <v>0</v>
      </c>
      <c r="I3" s="30"/>
      <c r="J3" s="30">
        <f>συμβολαια!D3</f>
        <v>370000</v>
      </c>
      <c r="K3" s="30"/>
      <c r="L3" s="34">
        <f>χαρτόσ!D3</f>
        <v>0</v>
      </c>
      <c r="M3" s="34">
        <f>ταμείαΚατάστ!H3+ταμείαΚατάστ!I3</f>
        <v>894</v>
      </c>
      <c r="N3" s="34">
        <f>ταμείαΚατάστ!J3+ταμείαΚατάστ!K3</f>
        <v>816</v>
      </c>
      <c r="O3" s="34"/>
      <c r="P3" s="19">
        <f>βιβλΕσΕκτ!H3</f>
        <v>-2678</v>
      </c>
      <c r="Q3" s="279"/>
      <c r="R3" s="143">
        <f>αντίγραφα!N3</f>
        <v>7832</v>
      </c>
      <c r="S3" s="295"/>
      <c r="T3" s="31"/>
      <c r="U3" s="25"/>
      <c r="V3" s="25"/>
      <c r="W3" s="55"/>
    </row>
    <row r="4" spans="1:23" s="27" customFormat="1">
      <c r="A4" s="21" t="str">
        <f>συμβολαια!A4</f>
        <v>..??..</v>
      </c>
      <c r="B4" s="85"/>
      <c r="C4" s="151">
        <f>συμβολαια!B4</f>
        <v>36101</v>
      </c>
      <c r="D4" s="29"/>
      <c r="E4" s="152" t="str">
        <f>συμβολαια!C4</f>
        <v>πληρεξούσιο</v>
      </c>
      <c r="F4" s="22"/>
      <c r="G4" s="23">
        <f>πολλΣυμβ!D4</f>
        <v>0</v>
      </c>
      <c r="H4" s="23">
        <f>πολλΣυμβ!I4</f>
        <v>0</v>
      </c>
      <c r="I4" s="30"/>
      <c r="J4" s="30">
        <f>συμβολαια!D4</f>
        <v>0</v>
      </c>
      <c r="K4" s="30"/>
      <c r="L4" s="34">
        <f>χαρτόσ!D4</f>
        <v>0</v>
      </c>
      <c r="M4" s="34">
        <f>ταμείαΚατάστ!H4+ταμείαΚατάστ!I4</f>
        <v>294.39999999999998</v>
      </c>
      <c r="N4" s="34">
        <f>ταμείαΚατάστ!J4+ταμείαΚατάστ!K4</f>
        <v>309.60000000000002</v>
      </c>
      <c r="O4" s="34"/>
      <c r="P4" s="19">
        <f>βιβλΕσΕκτ!H4</f>
        <v>-604</v>
      </c>
      <c r="Q4" s="279"/>
      <c r="R4" s="143">
        <f>αντίγραφα!N4</f>
        <v>0</v>
      </c>
      <c r="S4" s="295"/>
      <c r="T4" s="31"/>
      <c r="U4" s="26"/>
      <c r="V4" s="26"/>
      <c r="W4" s="32"/>
    </row>
    <row r="5" spans="1:23" s="27" customFormat="1">
      <c r="A5" s="21" t="str">
        <f>συμβολαια!A5</f>
        <v>..??..</v>
      </c>
      <c r="B5" s="85"/>
      <c r="C5" s="151">
        <f>συμβολαια!B5</f>
        <v>36101</v>
      </c>
      <c r="D5" s="29"/>
      <c r="E5" s="152" t="str">
        <f>συμβολαια!C5</f>
        <v>πληρεξούσιο</v>
      </c>
      <c r="F5" s="22"/>
      <c r="G5" s="23">
        <f>πολλΣυμβ!D5</f>
        <v>0</v>
      </c>
      <c r="H5" s="23">
        <f>πολλΣυμβ!I5</f>
        <v>0</v>
      </c>
      <c r="I5" s="30"/>
      <c r="J5" s="30">
        <f>συμβολαια!D5</f>
        <v>0</v>
      </c>
      <c r="K5" s="30"/>
      <c r="L5" s="34">
        <f>χαρτόσ!D5</f>
        <v>0</v>
      </c>
      <c r="M5" s="34">
        <f>ταμείαΚατάστ!H5+ταμείαΚατάστ!I5</f>
        <v>294.39999999999998</v>
      </c>
      <c r="N5" s="34">
        <f>ταμείαΚατάστ!J5+ταμείαΚατάστ!K5</f>
        <v>309.60000000000002</v>
      </c>
      <c r="O5" s="34"/>
      <c r="P5" s="19">
        <f>βιβλΕσΕκτ!H5</f>
        <v>-604</v>
      </c>
      <c r="Q5" s="279"/>
      <c r="R5" s="143">
        <f>αντίγραφα!N5</f>
        <v>0</v>
      </c>
      <c r="S5" s="295"/>
      <c r="T5" s="31"/>
      <c r="U5" s="26"/>
      <c r="V5" s="26"/>
      <c r="W5" s="32"/>
    </row>
    <row r="6" spans="1:23" s="27" customFormat="1">
      <c r="A6" s="21" t="str">
        <f>συμβολαια!A6</f>
        <v>..??..</v>
      </c>
      <c r="B6" s="85"/>
      <c r="C6" s="151">
        <f>συμβολαια!B6</f>
        <v>36102</v>
      </c>
      <c r="D6" s="29"/>
      <c r="E6" s="152" t="str">
        <f>συμβολαια!C6</f>
        <v>δωρεάς πρόταση</v>
      </c>
      <c r="F6" s="22"/>
      <c r="G6" s="23">
        <f>πολλΣυμβ!D6</f>
        <v>0</v>
      </c>
      <c r="H6" s="23">
        <f>πολλΣυμβ!I6</f>
        <v>0</v>
      </c>
      <c r="I6" s="30"/>
      <c r="J6" s="30">
        <f>συμβολαια!D6</f>
        <v>2400000</v>
      </c>
      <c r="K6" s="30"/>
      <c r="L6" s="34">
        <f>χαρτόσ!D6</f>
        <v>0</v>
      </c>
      <c r="M6" s="34">
        <f>ταμείαΚατάστ!H6+ταμείαΚατάστ!I6</f>
        <v>2886.4</v>
      </c>
      <c r="N6" s="34">
        <f>ταμείαΚατάστ!J6+ταμείαΚατάστ!K6</f>
        <v>2037.6</v>
      </c>
      <c r="O6" s="34"/>
      <c r="P6" s="19">
        <f>βιβλΕσΕκτ!H6</f>
        <v>-4924</v>
      </c>
      <c r="Q6" s="279"/>
      <c r="R6" s="143">
        <f>αντίγραφα!N6</f>
        <v>0</v>
      </c>
      <c r="S6" s="295"/>
      <c r="T6" s="31"/>
      <c r="U6" s="26"/>
      <c r="V6" s="26"/>
      <c r="W6" s="32"/>
    </row>
    <row r="7" spans="1:23" s="27" customFormat="1">
      <c r="A7" s="21" t="str">
        <f>συμβολαια!A7</f>
        <v>..??..</v>
      </c>
      <c r="B7" s="85"/>
      <c r="C7" s="151">
        <f>συμβολαια!B7</f>
        <v>36102</v>
      </c>
      <c r="D7" s="29"/>
      <c r="E7" s="152" t="str">
        <f>συμβολαια!C7</f>
        <v>δωρεάς πρόταση</v>
      </c>
      <c r="F7" s="22"/>
      <c r="G7" s="23">
        <f>πολλΣυμβ!D7</f>
        <v>0</v>
      </c>
      <c r="H7" s="23">
        <f>πολλΣυμβ!I7</f>
        <v>0</v>
      </c>
      <c r="I7" s="30"/>
      <c r="J7" s="30">
        <f>συμβολαια!D7</f>
        <v>400000</v>
      </c>
      <c r="K7" s="30"/>
      <c r="L7" s="34">
        <f>χαρτόσ!D7</f>
        <v>0</v>
      </c>
      <c r="M7" s="34">
        <f>ταμείαΚατάστ!H7+ταμείαΚατάστ!I7</f>
        <v>726.4</v>
      </c>
      <c r="N7" s="34">
        <f>ταμείαΚατάστ!J7+ταμείαΚατάστ!K7</f>
        <v>597.6</v>
      </c>
      <c r="O7" s="34"/>
      <c r="P7" s="19">
        <f>βιβλΕσΕκτ!H7</f>
        <v>-1324</v>
      </c>
      <c r="Q7" s="279"/>
      <c r="R7" s="143">
        <f>αντίγραφα!N7</f>
        <v>0</v>
      </c>
      <c r="S7" s="295"/>
      <c r="T7" s="31"/>
      <c r="U7" s="26"/>
      <c r="V7" s="26"/>
      <c r="W7" s="32"/>
    </row>
    <row r="8" spans="1:23" s="27" customFormat="1">
      <c r="A8" s="21" t="str">
        <f>συμβολαια!A8</f>
        <v>..??..</v>
      </c>
      <c r="B8" s="85"/>
      <c r="C8" s="151">
        <f>συμβολαια!B8</f>
        <v>36102</v>
      </c>
      <c r="D8" s="29"/>
      <c r="E8" s="152" t="str">
        <f>συμβολαια!C8</f>
        <v>βεβαίωση ένορκος</v>
      </c>
      <c r="F8" s="22"/>
      <c r="G8" s="23">
        <f>πολλΣυμβ!D8</f>
        <v>0</v>
      </c>
      <c r="H8" s="23">
        <f>πολλΣυμβ!I8</f>
        <v>0</v>
      </c>
      <c r="I8" s="30"/>
      <c r="J8" s="30">
        <f>συμβολαια!D8</f>
        <v>0</v>
      </c>
      <c r="K8" s="30"/>
      <c r="L8" s="34">
        <f>χαρτόσ!D8</f>
        <v>0</v>
      </c>
      <c r="M8" s="34">
        <f>ταμείαΚατάστ!H8+ταμείαΚατάστ!I8</f>
        <v>294.39999999999998</v>
      </c>
      <c r="N8" s="34">
        <f>ταμείαΚατάστ!J8+ταμείαΚατάστ!K8</f>
        <v>309.60000000000002</v>
      </c>
      <c r="O8" s="34"/>
      <c r="P8" s="19">
        <f>βιβλΕσΕκτ!H8</f>
        <v>-604</v>
      </c>
      <c r="Q8" s="279"/>
      <c r="R8" s="143">
        <f>αντίγραφα!N8</f>
        <v>0</v>
      </c>
      <c r="S8" s="295"/>
      <c r="T8" s="31"/>
      <c r="U8" s="26"/>
      <c r="V8" s="26"/>
      <c r="W8" s="32"/>
    </row>
    <row r="9" spans="1:23" s="27" customFormat="1">
      <c r="A9" s="21" t="str">
        <f>συμβολαια!A9</f>
        <v>..??..</v>
      </c>
      <c r="B9" s="85"/>
      <c r="C9" s="151">
        <f>συμβολαια!B9</f>
        <v>36102</v>
      </c>
      <c r="D9" s="29"/>
      <c r="E9" s="152" t="str">
        <f>συμβολαια!C9</f>
        <v>βεβαίωση ένορκος</v>
      </c>
      <c r="F9" s="22"/>
      <c r="G9" s="23">
        <f>πολλΣυμβ!D9</f>
        <v>0</v>
      </c>
      <c r="H9" s="23">
        <f>πολλΣυμβ!I9</f>
        <v>0</v>
      </c>
      <c r="I9" s="30"/>
      <c r="J9" s="30">
        <f>συμβολαια!D9</f>
        <v>0</v>
      </c>
      <c r="K9" s="30"/>
      <c r="L9" s="34">
        <f>χαρτόσ!D9</f>
        <v>0</v>
      </c>
      <c r="M9" s="34">
        <f>ταμείαΚατάστ!H9+ταμείαΚατάστ!I9</f>
        <v>294.39999999999998</v>
      </c>
      <c r="N9" s="34">
        <f>ταμείαΚατάστ!J9+ταμείαΚατάστ!K9</f>
        <v>309.60000000000002</v>
      </c>
      <c r="O9" s="34"/>
      <c r="P9" s="19">
        <f>βιβλΕσΕκτ!H9</f>
        <v>-604</v>
      </c>
      <c r="Q9" s="279"/>
      <c r="R9" s="143">
        <f>αντίγραφα!N9</f>
        <v>0</v>
      </c>
      <c r="S9" s="295"/>
      <c r="T9" s="31"/>
      <c r="U9" s="26"/>
      <c r="V9" s="26"/>
      <c r="W9" s="32"/>
    </row>
    <row r="10" spans="1:23" s="27" customFormat="1">
      <c r="A10" s="21" t="str">
        <f>συμβολαια!A10</f>
        <v>..??..</v>
      </c>
      <c r="B10" s="85"/>
      <c r="C10" s="151">
        <f>συμβολαια!B10</f>
        <v>36102</v>
      </c>
      <c r="D10" s="29"/>
      <c r="E10" s="152" t="str">
        <f>συμβολαια!C10</f>
        <v>βεβαίωση ένορκος</v>
      </c>
      <c r="F10" s="22"/>
      <c r="G10" s="23">
        <f>πολλΣυμβ!D10</f>
        <v>0</v>
      </c>
      <c r="H10" s="23">
        <f>πολλΣυμβ!I10</f>
        <v>0</v>
      </c>
      <c r="I10" s="30"/>
      <c r="J10" s="30">
        <f>συμβολαια!D10</f>
        <v>0</v>
      </c>
      <c r="K10" s="30"/>
      <c r="L10" s="34">
        <f>χαρτόσ!D10</f>
        <v>0</v>
      </c>
      <c r="M10" s="34">
        <f>ταμείαΚατάστ!H10+ταμείαΚατάστ!I10</f>
        <v>294.39999999999998</v>
      </c>
      <c r="N10" s="34">
        <f>ταμείαΚατάστ!J10+ταμείαΚατάστ!K10</f>
        <v>309.60000000000002</v>
      </c>
      <c r="O10" s="34"/>
      <c r="P10" s="19">
        <f>βιβλΕσΕκτ!H10</f>
        <v>-604</v>
      </c>
      <c r="Q10" s="279"/>
      <c r="R10" s="143">
        <f>αντίγραφα!N10</f>
        <v>0</v>
      </c>
      <c r="S10" s="295"/>
      <c r="T10" s="31"/>
      <c r="U10" s="26"/>
      <c r="V10" s="26"/>
      <c r="W10" s="32"/>
    </row>
    <row r="11" spans="1:23" s="27" customFormat="1">
      <c r="A11" s="21" t="str">
        <f>συμβολαια!A11</f>
        <v>..??..</v>
      </c>
      <c r="B11" s="85"/>
      <c r="C11" s="151">
        <f>συμβολαια!B11</f>
        <v>36103</v>
      </c>
      <c r="D11" s="29"/>
      <c r="E11" s="152" t="str">
        <f>συμβολαια!C11</f>
        <v>κληρονομιάς αποδοχή</v>
      </c>
      <c r="F11" s="22"/>
      <c r="G11" s="23">
        <f>πολλΣυμβ!D11</f>
        <v>0</v>
      </c>
      <c r="H11" s="23">
        <f>πολλΣυμβ!I11</f>
        <v>0</v>
      </c>
      <c r="I11" s="30"/>
      <c r="J11" s="30">
        <f>συμβολαια!D11</f>
        <v>0</v>
      </c>
      <c r="K11" s="30"/>
      <c r="L11" s="34">
        <f>χαρτόσ!D11</f>
        <v>0</v>
      </c>
      <c r="M11" s="34">
        <f>ταμείαΚατάστ!H11+ταμείαΚατάστ!I11</f>
        <v>294.39999999999998</v>
      </c>
      <c r="N11" s="34">
        <f>ταμείαΚατάστ!J11+ταμείαΚατάστ!K11</f>
        <v>309.60000000000002</v>
      </c>
      <c r="O11" s="34"/>
      <c r="P11" s="19">
        <f>βιβλΕσΕκτ!H11</f>
        <v>-604</v>
      </c>
      <c r="Q11" s="279"/>
      <c r="R11" s="143">
        <f>αντίγραφα!N11</f>
        <v>0</v>
      </c>
      <c r="S11" s="295"/>
      <c r="T11" s="31"/>
      <c r="U11" s="26"/>
      <c r="V11" s="26"/>
      <c r="W11" s="32"/>
    </row>
    <row r="12" spans="1:23" s="27" customFormat="1">
      <c r="A12" s="21" t="str">
        <f>συμβολαια!A12</f>
        <v>..??..</v>
      </c>
      <c r="B12" s="85"/>
      <c r="C12" s="151">
        <f>συμβολαια!B12</f>
        <v>36103</v>
      </c>
      <c r="D12" s="29"/>
      <c r="E12" s="152" t="str">
        <f>συμβολαια!C12</f>
        <v>δωρεά</v>
      </c>
      <c r="F12" s="22"/>
      <c r="G12" s="23">
        <f>πολλΣυμβ!D12</f>
        <v>0</v>
      </c>
      <c r="H12" s="23">
        <f>πολλΣυμβ!I12</f>
        <v>0</v>
      </c>
      <c r="I12" s="30"/>
      <c r="J12" s="30">
        <f>συμβολαια!D12</f>
        <v>1250000</v>
      </c>
      <c r="K12" s="30"/>
      <c r="L12" s="34">
        <f>χαρτόσ!D12</f>
        <v>0</v>
      </c>
      <c r="M12" s="34">
        <f>ταμείαΚατάστ!H12+ταμείαΚατάστ!I12</f>
        <v>2444.3999999999996</v>
      </c>
      <c r="N12" s="34">
        <f>ταμείαΚατάστ!J12+ταμείαΚατάστ!K12</f>
        <v>2169.6</v>
      </c>
      <c r="O12" s="34"/>
      <c r="P12" s="19">
        <f>βιβλΕσΕκτ!H12</f>
        <v>-5582</v>
      </c>
      <c r="Q12" s="279"/>
      <c r="R12" s="143">
        <f>αντίγραφα!N12</f>
        <v>7832</v>
      </c>
      <c r="S12" s="295"/>
      <c r="T12" s="31"/>
      <c r="U12" s="26"/>
      <c r="V12" s="26"/>
      <c r="W12" s="32"/>
    </row>
    <row r="13" spans="1:23" s="27" customFormat="1">
      <c r="A13" s="21" t="str">
        <f>συμβολαια!A13</f>
        <v>..??..</v>
      </c>
      <c r="B13" s="85"/>
      <c r="C13" s="151">
        <f>συμβολαια!B13</f>
        <v>36103</v>
      </c>
      <c r="D13" s="29"/>
      <c r="E13" s="152" t="str">
        <f>συμβολαια!C13</f>
        <v>δωρεά</v>
      </c>
      <c r="F13" s="22"/>
      <c r="G13" s="23">
        <f>πολλΣυμβ!D13</f>
        <v>0</v>
      </c>
      <c r="H13" s="23">
        <f>πολλΣυμβ!I13</f>
        <v>0</v>
      </c>
      <c r="I13" s="30"/>
      <c r="J13" s="30">
        <f>συμβολαια!D13</f>
        <v>630000</v>
      </c>
      <c r="K13" s="30"/>
      <c r="L13" s="34">
        <f>χαρτόσ!D13</f>
        <v>0</v>
      </c>
      <c r="M13" s="34">
        <f>ταμείαΚατάστ!H13+ταμείαΚατάστ!I13</f>
        <v>974.8</v>
      </c>
      <c r="N13" s="34">
        <f>ταμείαΚατάστ!J13+ταμείαΚατάστ!K13</f>
        <v>763.2</v>
      </c>
      <c r="O13" s="34"/>
      <c r="P13" s="19">
        <f>βιβλΕσΕκτ!H13</f>
        <v>-1738</v>
      </c>
      <c r="Q13" s="279"/>
      <c r="R13" s="143">
        <f>αντίγραφα!N13</f>
        <v>0</v>
      </c>
      <c r="S13" s="295"/>
      <c r="T13" s="31"/>
      <c r="U13" s="26"/>
      <c r="V13" s="26"/>
      <c r="W13" s="32"/>
    </row>
    <row r="14" spans="1:23" s="27" customFormat="1">
      <c r="A14" s="21" t="str">
        <f>συμβολαια!A14</f>
        <v>..???..</v>
      </c>
      <c r="B14" s="85"/>
      <c r="C14" s="151">
        <f>συμβολαια!B14</f>
        <v>36103</v>
      </c>
      <c r="D14" s="29"/>
      <c r="E14" s="152" t="str">
        <f>συμβολαια!C14</f>
        <v>διανομή</v>
      </c>
      <c r="F14" s="22"/>
      <c r="G14" s="23">
        <f>πολλΣυμβ!D14</f>
        <v>0</v>
      </c>
      <c r="H14" s="23">
        <f>πολλΣυμβ!I14</f>
        <v>0</v>
      </c>
      <c r="I14" s="30"/>
      <c r="J14" s="30">
        <f>συμβολαια!D14</f>
        <v>6000000</v>
      </c>
      <c r="K14" s="30"/>
      <c r="L14" s="34">
        <f>χαρτόσ!D14</f>
        <v>0</v>
      </c>
      <c r="M14" s="34">
        <f>ταμείαΚατάστ!H14+ταμείαΚατάστ!I14</f>
        <v>6774.4</v>
      </c>
      <c r="N14" s="34">
        <f>ταμείαΚατάστ!J14+ταμείαΚατάστ!K14</f>
        <v>4629.6000000000004</v>
      </c>
      <c r="O14" s="34"/>
      <c r="P14" s="19">
        <f>βιβλΕσΕκτ!H14</f>
        <v>-11404</v>
      </c>
      <c r="Q14" s="279"/>
      <c r="R14" s="143">
        <f>αντίγραφα!N14</f>
        <v>0</v>
      </c>
      <c r="S14" s="295"/>
      <c r="T14" s="31"/>
      <c r="U14" s="26"/>
      <c r="V14" s="26"/>
      <c r="W14" s="32"/>
    </row>
    <row r="15" spans="1:23" s="27" customFormat="1">
      <c r="A15" s="21">
        <f>συμβολαια!A15</f>
        <v>0</v>
      </c>
      <c r="B15" s="85"/>
      <c r="C15" s="151">
        <f>συμβολαια!B15</f>
        <v>0</v>
      </c>
      <c r="D15" s="29"/>
      <c r="E15" s="152" t="str">
        <f>συμβολαια!C15</f>
        <v>οριζόντιος σύσταση</v>
      </c>
      <c r="F15" s="22"/>
      <c r="G15" s="23">
        <f>πολλΣυμβ!D15</f>
        <v>0</v>
      </c>
      <c r="H15" s="23">
        <f>πολλΣυμβ!I15</f>
        <v>0</v>
      </c>
      <c r="I15" s="30"/>
      <c r="J15" s="30">
        <f>συμβολαια!D15</f>
        <v>0</v>
      </c>
      <c r="K15" s="30"/>
      <c r="L15" s="34">
        <f>χαρτόσ!D15</f>
        <v>0</v>
      </c>
      <c r="M15" s="34">
        <f>ταμείαΚατάστ!H15+ταμείαΚατάστ!I15</f>
        <v>294.39999999999998</v>
      </c>
      <c r="N15" s="34">
        <f>ταμείαΚατάστ!J15+ταμείαΚατάστ!K15</f>
        <v>309.60000000000002</v>
      </c>
      <c r="O15" s="34"/>
      <c r="P15" s="19">
        <f>βιβλΕσΕκτ!H15</f>
        <v>-604</v>
      </c>
      <c r="Q15" s="279"/>
      <c r="R15" s="143">
        <f>αντίγραφα!N15</f>
        <v>0</v>
      </c>
      <c r="S15" s="295"/>
      <c r="T15" s="31"/>
      <c r="U15" s="26"/>
      <c r="V15" s="26"/>
      <c r="W15" s="32"/>
    </row>
    <row r="16" spans="1:23" s="27" customFormat="1">
      <c r="A16" s="21">
        <f>συμβολαια!A16</f>
        <v>0</v>
      </c>
      <c r="B16" s="85"/>
      <c r="C16" s="151">
        <f>συμβολαια!B16</f>
        <v>0</v>
      </c>
      <c r="D16" s="29"/>
      <c r="E16" s="152" t="str">
        <f>συμβολαια!C16</f>
        <v>κάθετος σύσταση</v>
      </c>
      <c r="F16" s="22"/>
      <c r="G16" s="23">
        <f>πολλΣυμβ!D16</f>
        <v>0</v>
      </c>
      <c r="H16" s="23">
        <f>πολλΣυμβ!I16</f>
        <v>0</v>
      </c>
      <c r="I16" s="30"/>
      <c r="J16" s="30">
        <f>συμβολαια!D16</f>
        <v>0</v>
      </c>
      <c r="K16" s="30"/>
      <c r="L16" s="34">
        <f>χαρτόσ!D16</f>
        <v>0</v>
      </c>
      <c r="M16" s="34">
        <f>ταμείαΚατάστ!H16+ταμείαΚατάστ!I16</f>
        <v>294.39999999999998</v>
      </c>
      <c r="N16" s="34">
        <f>ταμείαΚατάστ!J16+ταμείαΚατάστ!K16</f>
        <v>309.60000000000002</v>
      </c>
      <c r="O16" s="34"/>
      <c r="P16" s="19">
        <f>βιβλΕσΕκτ!H16</f>
        <v>-604</v>
      </c>
      <c r="Q16" s="279"/>
      <c r="R16" s="143">
        <f>αντίγραφα!N16</f>
        <v>0</v>
      </c>
      <c r="S16" s="295"/>
      <c r="T16" s="31"/>
      <c r="U16" s="26"/>
      <c r="V16" s="26"/>
      <c r="W16" s="32"/>
    </row>
    <row r="17" spans="1:23" s="27" customFormat="1">
      <c r="A17" s="21" t="str">
        <f>συμβολαια!A17</f>
        <v>..??..</v>
      </c>
      <c r="B17" s="85"/>
      <c r="C17" s="151">
        <f>συμβολαια!B17</f>
        <v>36104</v>
      </c>
      <c r="D17" s="29"/>
      <c r="E17" s="152" t="str">
        <f>συμβολαια!C17</f>
        <v>γονική</v>
      </c>
      <c r="F17" s="22"/>
      <c r="G17" s="23">
        <f>πολλΣυμβ!D17</f>
        <v>0</v>
      </c>
      <c r="H17" s="23">
        <f>πολλΣυμβ!I17</f>
        <v>0</v>
      </c>
      <c r="I17" s="30"/>
      <c r="J17" s="30">
        <f>συμβολαια!D17</f>
        <v>1300000</v>
      </c>
      <c r="K17" s="30"/>
      <c r="L17" s="34">
        <f>χαρτόσ!D17</f>
        <v>0</v>
      </c>
      <c r="M17" s="34">
        <f>ταμείαΚατάστ!H17+ταμείαΚατάστ!I17</f>
        <v>1698.3999999999999</v>
      </c>
      <c r="N17" s="34">
        <f>ταμείαΚατάστ!J17+ταμείαΚατάστ!K17</f>
        <v>1245.5999999999999</v>
      </c>
      <c r="O17" s="34"/>
      <c r="P17" s="19">
        <f>βιβλΕσΕκτ!H17</f>
        <v>-2943.9999999999995</v>
      </c>
      <c r="Q17" s="279"/>
      <c r="R17" s="143">
        <f>αντίγραφα!N17</f>
        <v>0</v>
      </c>
      <c r="S17" s="295"/>
      <c r="T17" s="31"/>
      <c r="U17" s="26"/>
      <c r="V17" s="26"/>
      <c r="W17" s="32"/>
    </row>
    <row r="18" spans="1:23" s="27" customFormat="1">
      <c r="A18" s="21" t="str">
        <f>συμβολαια!A18</f>
        <v>????</v>
      </c>
      <c r="B18" s="85"/>
      <c r="C18" s="151">
        <f>συμβολαια!B18</f>
        <v>36104</v>
      </c>
      <c r="D18" s="29"/>
      <c r="E18" s="152" t="str">
        <f>συμβολαια!C18</f>
        <v xml:space="preserve">γονική καταστήματος &amp; ψιλής κυριότητας ( διαμερίσματος ) </v>
      </c>
      <c r="F18" s="22"/>
      <c r="G18" s="23">
        <f>πολλΣυμβ!D18</f>
        <v>0</v>
      </c>
      <c r="H18" s="23">
        <f>πολλΣυμβ!I18</f>
        <v>0</v>
      </c>
      <c r="I18" s="30"/>
      <c r="J18" s="30">
        <f>συμβολαια!D18</f>
        <v>3550000</v>
      </c>
      <c r="K18" s="30"/>
      <c r="L18" s="34">
        <f>χαρτόσ!D18</f>
        <v>0</v>
      </c>
      <c r="M18" s="34">
        <f>ταμείαΚατάστ!H18+ταμείαΚατάστ!I18</f>
        <v>4128.3999999999996</v>
      </c>
      <c r="N18" s="34">
        <f>ταμείαΚατάστ!J18+ταμείαΚατάστ!K18</f>
        <v>2865.6</v>
      </c>
      <c r="O18" s="34"/>
      <c r="P18" s="19">
        <f>βιβλΕσΕκτ!H18</f>
        <v>-6994</v>
      </c>
      <c r="Q18" s="279"/>
      <c r="R18" s="143">
        <f>αντίγραφα!N18</f>
        <v>0</v>
      </c>
      <c r="S18" s="295"/>
      <c r="T18" s="31"/>
      <c r="U18" s="26"/>
      <c r="V18" s="26"/>
      <c r="W18" s="32"/>
    </row>
    <row r="19" spans="1:23" s="27" customFormat="1">
      <c r="A19" s="21">
        <f>συμβολαια!A19</f>
        <v>0</v>
      </c>
      <c r="B19" s="85"/>
      <c r="C19" s="151">
        <f>συμβολαια!B19</f>
        <v>0</v>
      </c>
      <c r="D19" s="29"/>
      <c r="E19" s="152" t="str">
        <f>συμβολαια!C19</f>
        <v>οριζόντιος σύσταση</v>
      </c>
      <c r="F19" s="22"/>
      <c r="G19" s="23">
        <f>πολλΣυμβ!D19</f>
        <v>0</v>
      </c>
      <c r="H19" s="23">
        <f>πολλΣυμβ!I19</f>
        <v>0</v>
      </c>
      <c r="I19" s="30"/>
      <c r="J19" s="30">
        <f>συμβολαια!D19</f>
        <v>0</v>
      </c>
      <c r="K19" s="30"/>
      <c r="L19" s="34">
        <f>χαρτόσ!D19</f>
        <v>0</v>
      </c>
      <c r="M19" s="34">
        <f>ταμείαΚατάστ!H19+ταμείαΚατάστ!I19</f>
        <v>294.39999999999998</v>
      </c>
      <c r="N19" s="34">
        <f>ταμείαΚατάστ!J19+ταμείαΚατάστ!K19</f>
        <v>309.60000000000002</v>
      </c>
      <c r="O19" s="34"/>
      <c r="P19" s="19">
        <f>βιβλΕσΕκτ!H19</f>
        <v>-604</v>
      </c>
      <c r="Q19" s="279"/>
      <c r="R19" s="143">
        <f>αντίγραφα!N19</f>
        <v>0</v>
      </c>
      <c r="S19" s="295"/>
      <c r="T19" s="31"/>
      <c r="U19" s="26"/>
      <c r="V19" s="26"/>
      <c r="W19" s="32"/>
    </row>
    <row r="20" spans="1:23" s="27" customFormat="1">
      <c r="A20" s="21" t="str">
        <f>συμβολαια!A20</f>
        <v>..??..</v>
      </c>
      <c r="B20" s="85"/>
      <c r="C20" s="151">
        <f>συμβολαια!B20</f>
        <v>36104</v>
      </c>
      <c r="D20" s="29"/>
      <c r="E20" s="152" t="str">
        <f>συμβολαια!C20</f>
        <v xml:space="preserve">γονικής πρόταση </v>
      </c>
      <c r="F20" s="22"/>
      <c r="G20" s="23">
        <f>πολλΣυμβ!D20</f>
        <v>0</v>
      </c>
      <c r="H20" s="23">
        <f>πολλΣυμβ!I20</f>
        <v>0</v>
      </c>
      <c r="I20" s="30"/>
      <c r="J20" s="30">
        <f>συμβολαια!D20</f>
        <v>1300000</v>
      </c>
      <c r="K20" s="30"/>
      <c r="L20" s="34">
        <f>χαρτόσ!D20</f>
        <v>0</v>
      </c>
      <c r="M20" s="34">
        <f>ταμείαΚατάστ!H20+ταμείαΚατάστ!I20</f>
        <v>1698.3999999999999</v>
      </c>
      <c r="N20" s="34">
        <f>ταμείαΚατάστ!J20+ταμείαΚατάστ!K20</f>
        <v>1245.5999999999999</v>
      </c>
      <c r="O20" s="34"/>
      <c r="P20" s="19">
        <f>βιβλΕσΕκτ!H20</f>
        <v>-2943.9999999999995</v>
      </c>
      <c r="Q20" s="279"/>
      <c r="R20" s="143">
        <f>αντίγραφα!N20</f>
        <v>0</v>
      </c>
      <c r="S20" s="295"/>
      <c r="T20" s="31"/>
      <c r="U20" s="26"/>
      <c r="V20" s="26"/>
      <c r="W20" s="32"/>
    </row>
    <row r="21" spans="1:23" s="27" customFormat="1">
      <c r="A21" s="21" t="str">
        <f>συμβολαια!A21</f>
        <v>..??..</v>
      </c>
      <c r="B21" s="85"/>
      <c r="C21" s="151">
        <f>συμβολαια!B21</f>
        <v>36104</v>
      </c>
      <c r="D21" s="29"/>
      <c r="E21" s="152" t="str">
        <f>συμβολαια!C21</f>
        <v>αγοραπωλησία τίμημα = Δ.Ο.Υ. =</v>
      </c>
      <c r="F21" s="22"/>
      <c r="G21" s="23">
        <f>πολλΣυμβ!D21</f>
        <v>0</v>
      </c>
      <c r="H21" s="23">
        <f>πολλΣυμβ!I21</f>
        <v>0</v>
      </c>
      <c r="I21" s="30"/>
      <c r="J21" s="30">
        <f>συμβολαια!D21</f>
        <v>1000000</v>
      </c>
      <c r="K21" s="30"/>
      <c r="L21" s="34">
        <f>χαρτόσ!D21</f>
        <v>0</v>
      </c>
      <c r="M21" s="34">
        <f>ταμείαΚατάστ!H21+ταμείαΚατάστ!I21</f>
        <v>1374.3999999999999</v>
      </c>
      <c r="N21" s="34">
        <f>ταμείαΚατάστ!J21+ταμείαΚατάστ!K21</f>
        <v>1029.5999999999999</v>
      </c>
      <c r="O21" s="34"/>
      <c r="P21" s="19">
        <f>βιβλΕσΕκτ!H21</f>
        <v>-2403.9999999999995</v>
      </c>
      <c r="Q21" s="279"/>
      <c r="R21" s="143">
        <f>αντίγραφα!N21</f>
        <v>0</v>
      </c>
      <c r="S21" s="295"/>
      <c r="T21" s="31"/>
      <c r="U21" s="26"/>
      <c r="V21" s="26"/>
      <c r="W21" s="32"/>
    </row>
    <row r="22" spans="1:23" s="27" customFormat="1">
      <c r="A22" s="21" t="str">
        <f>συμβολαια!A22</f>
        <v>..??..</v>
      </c>
      <c r="B22" s="85"/>
      <c r="C22" s="151">
        <f>συμβολαια!B22</f>
        <v>36105</v>
      </c>
      <c r="D22" s="29"/>
      <c r="E22" s="152" t="str">
        <f>συμβολαια!C22</f>
        <v>γονική { με παρακράτηση επικαρπίας</v>
      </c>
      <c r="F22" s="22"/>
      <c r="G22" s="23">
        <f>πολλΣυμβ!D22</f>
        <v>0</v>
      </c>
      <c r="H22" s="23">
        <f>πολλΣυμβ!I22</f>
        <v>0</v>
      </c>
      <c r="I22" s="30"/>
      <c r="J22" s="30">
        <f>συμβολαια!D22</f>
        <v>5600000</v>
      </c>
      <c r="K22" s="30"/>
      <c r="L22" s="34">
        <f>χαρτόσ!D22</f>
        <v>0</v>
      </c>
      <c r="M22" s="34">
        <f>ταμείαΚατάστ!H22+ταμείαΚατάστ!I22</f>
        <v>100</v>
      </c>
      <c r="N22" s="34">
        <f>ταμείαΚατάστ!J22+ταμείαΚατάστ!K22</f>
        <v>120</v>
      </c>
      <c r="O22" s="34"/>
      <c r="P22" s="19">
        <f>βιβλΕσΕκτ!H22</f>
        <v>-220</v>
      </c>
      <c r="Q22" s="279"/>
      <c r="R22" s="143">
        <f>αντίγραφα!N22</f>
        <v>0</v>
      </c>
      <c r="S22" s="295"/>
      <c r="T22" s="31"/>
      <c r="U22" s="26"/>
      <c r="V22" s="26"/>
      <c r="W22" s="32"/>
    </row>
    <row r="23" spans="1:23" s="27" customFormat="1">
      <c r="A23" s="21" t="str">
        <f>συμβολαια!A23</f>
        <v>..??..</v>
      </c>
      <c r="B23" s="85"/>
      <c r="C23" s="151">
        <f>συμβολαια!B23</f>
        <v>36106</v>
      </c>
      <c r="D23" s="29"/>
      <c r="E23" s="152" t="str">
        <f>συμβολαια!C23</f>
        <v>κληρονομιάς αποδοχή</v>
      </c>
      <c r="F23" s="22"/>
      <c r="G23" s="23">
        <f>πολλΣυμβ!D23</f>
        <v>0</v>
      </c>
      <c r="H23" s="23">
        <f>πολλΣυμβ!I23</f>
        <v>0</v>
      </c>
      <c r="I23" s="30"/>
      <c r="J23" s="30">
        <f>συμβολαια!D23</f>
        <v>0</v>
      </c>
      <c r="K23" s="30"/>
      <c r="L23" s="34">
        <f>χαρτόσ!D23</f>
        <v>0</v>
      </c>
      <c r="M23" s="34">
        <f>ταμείαΚατάστ!H23+ταμείαΚατάστ!I23</f>
        <v>294.39999999999998</v>
      </c>
      <c r="N23" s="34">
        <f>ταμείαΚατάστ!J23+ταμείαΚατάστ!K23</f>
        <v>309.60000000000002</v>
      </c>
      <c r="O23" s="34"/>
      <c r="P23" s="19">
        <f>βιβλΕσΕκτ!H23</f>
        <v>-604</v>
      </c>
      <c r="Q23" s="279"/>
      <c r="R23" s="143">
        <f>αντίγραφα!N23</f>
        <v>0</v>
      </c>
      <c r="S23" s="295"/>
      <c r="T23" s="31"/>
      <c r="U23" s="26"/>
      <c r="V23" s="26"/>
      <c r="W23" s="32"/>
    </row>
    <row r="24" spans="1:23" s="27" customFormat="1">
      <c r="A24" s="21" t="str">
        <f>συμβολαια!A24</f>
        <v>..??..</v>
      </c>
      <c r="B24" s="85"/>
      <c r="C24" s="151">
        <f>συμβολαια!B24</f>
        <v>36108</v>
      </c>
      <c r="D24" s="29"/>
      <c r="E24" s="152" t="str">
        <f>συμβολαια!C24</f>
        <v>αγοραπωλησία τίμημα = Δ.Ο.Υ. =</v>
      </c>
      <c r="F24" s="22"/>
      <c r="G24" s="23">
        <f>πολλΣυμβ!D24</f>
        <v>0</v>
      </c>
      <c r="H24" s="23">
        <f>πολλΣυμβ!I24</f>
        <v>0</v>
      </c>
      <c r="I24" s="30"/>
      <c r="J24" s="30">
        <f>συμβολαια!D24</f>
        <v>400000</v>
      </c>
      <c r="K24" s="30"/>
      <c r="L24" s="34">
        <f>χαρτόσ!D24</f>
        <v>0</v>
      </c>
      <c r="M24" s="34">
        <f>ταμείαΚατάστ!H24+ταμείαΚατάστ!I24</f>
        <v>726.4</v>
      </c>
      <c r="N24" s="34">
        <f>ταμείαΚατάστ!J24+ταμείαΚατάστ!K24</f>
        <v>597.6</v>
      </c>
      <c r="O24" s="34"/>
      <c r="P24" s="19">
        <f>βιβλΕσΕκτ!H24</f>
        <v>-1324</v>
      </c>
      <c r="Q24" s="279"/>
      <c r="R24" s="143">
        <f>αντίγραφα!N24</f>
        <v>0</v>
      </c>
      <c r="S24" s="295"/>
      <c r="T24" s="31"/>
      <c r="U24" s="26"/>
      <c r="V24" s="26"/>
      <c r="W24" s="32"/>
    </row>
    <row r="25" spans="1:23" s="27" customFormat="1">
      <c r="A25" s="21" t="str">
        <f>συμβολαια!A25</f>
        <v>..??..</v>
      </c>
      <c r="B25" s="85"/>
      <c r="C25" s="151">
        <f>συμβολαια!B25</f>
        <v>36108</v>
      </c>
      <c r="D25" s="29"/>
      <c r="E25" s="152" t="str">
        <f>συμβολαια!C25</f>
        <v>αγοραπωλησία τίμημα 500.000 Δ.Ο.Υ. =</v>
      </c>
      <c r="F25" s="22"/>
      <c r="G25" s="23">
        <f>πολλΣυμβ!D25</f>
        <v>0</v>
      </c>
      <c r="H25" s="23">
        <f>πολλΣυμβ!I25</f>
        <v>0</v>
      </c>
      <c r="I25" s="30"/>
      <c r="J25" s="30">
        <f>συμβολαια!D25</f>
        <v>525000</v>
      </c>
      <c r="K25" s="30"/>
      <c r="L25" s="34">
        <f>χαρτόσ!D25</f>
        <v>0</v>
      </c>
      <c r="M25" s="34">
        <f>ταμείαΚατάστ!H25+ταμείαΚατάστ!I25</f>
        <v>861.4</v>
      </c>
      <c r="N25" s="34">
        <f>ταμείαΚατάστ!J25+ταμείαΚατάστ!K25</f>
        <v>687.6</v>
      </c>
      <c r="O25" s="34"/>
      <c r="P25" s="19">
        <f>βιβλΕσΕκτ!H25</f>
        <v>-1549</v>
      </c>
      <c r="Q25" s="279"/>
      <c r="R25" s="143">
        <f>αντίγραφα!N25</f>
        <v>0</v>
      </c>
      <c r="S25" s="295"/>
      <c r="T25" s="31"/>
      <c r="U25" s="26"/>
      <c r="V25" s="26"/>
      <c r="W25" s="32"/>
    </row>
    <row r="26" spans="1:23" s="27" customFormat="1">
      <c r="A26" s="21" t="str">
        <f>συμβολαια!A26</f>
        <v>????</v>
      </c>
      <c r="B26" s="85"/>
      <c r="C26" s="151">
        <f>συμβολαια!B26</f>
        <v>36108</v>
      </c>
      <c r="D26" s="29"/>
      <c r="E26" s="152" t="str">
        <f>συμβολαια!C26</f>
        <v>εξόφληση {{{ δανείου 1.200.000δρχ /// ΑΓΑΠΕ = 15.000</v>
      </c>
      <c r="F26" s="22"/>
      <c r="G26" s="23" t="str">
        <f>πολλΣυμβ!D26</f>
        <v>..???..</v>
      </c>
      <c r="H26" s="23">
        <f>πολλΣυμβ!I26</f>
        <v>0</v>
      </c>
      <c r="I26" s="30"/>
      <c r="J26" s="30">
        <f>συμβολαια!D26</f>
        <v>1200000</v>
      </c>
      <c r="K26" s="30"/>
      <c r="L26" s="34">
        <f>χαρτόσ!D26</f>
        <v>0</v>
      </c>
      <c r="M26" s="34">
        <f>ταμείαΚατάστ!H26+ταμείαΚατάστ!I26</f>
        <v>1910.3999999999999</v>
      </c>
      <c r="N26" s="34">
        <f>ταμείαΚατάστ!J26+ταμείαΚατάστ!K26</f>
        <v>1377.6</v>
      </c>
      <c r="O26" s="34"/>
      <c r="P26" s="19">
        <f>βιβλΕσΕκτ!H26</f>
        <v>6842</v>
      </c>
      <c r="Q26" s="279"/>
      <c r="R26" s="143">
        <f>αντίγραφα!N26</f>
        <v>1958</v>
      </c>
      <c r="S26" s="295"/>
      <c r="T26" s="31"/>
      <c r="U26" s="26"/>
      <c r="V26" s="26"/>
      <c r="W26" s="32"/>
    </row>
    <row r="27" spans="1:23" s="27" customFormat="1">
      <c r="A27" s="21">
        <f>συμβολαια!A27</f>
        <v>0</v>
      </c>
      <c r="B27" s="85"/>
      <c r="C27" s="151">
        <f>συμβολαια!B27</f>
        <v>0</v>
      </c>
      <c r="D27" s="29"/>
      <c r="E27" s="152" t="str">
        <f>συμβολαια!C27</f>
        <v>υποθήκη εξάλειψη</v>
      </c>
      <c r="F27" s="22"/>
      <c r="G27" s="23" t="str">
        <f>πολλΣυμβ!D27</f>
        <v>..???..</v>
      </c>
      <c r="H27" s="23">
        <f>πολλΣυμβ!I27</f>
        <v>0</v>
      </c>
      <c r="I27" s="30"/>
      <c r="J27" s="30">
        <f>συμβολαια!D27</f>
        <v>15000</v>
      </c>
      <c r="K27" s="30"/>
      <c r="L27" s="34">
        <f>χαρτόσ!D27</f>
        <v>0</v>
      </c>
      <c r="M27" s="34">
        <f>ταμείαΚατάστ!H27+ταμείαΚατάστ!I27</f>
        <v>240.5</v>
      </c>
      <c r="N27" s="34">
        <f>ταμείαΚατάστ!J27+ταμείαΚατάστ!K27</f>
        <v>147</v>
      </c>
      <c r="O27" s="34"/>
      <c r="P27" s="19">
        <f>βιβλΕσΕκτ!H27</f>
        <v>-387.5</v>
      </c>
      <c r="Q27" s="279"/>
      <c r="R27" s="143">
        <f>αντίγραφα!N27</f>
        <v>0</v>
      </c>
      <c r="S27" s="295"/>
      <c r="T27" s="31"/>
      <c r="U27" s="26"/>
      <c r="V27" s="26"/>
      <c r="W27" s="32"/>
    </row>
    <row r="28" spans="1:23" s="27" customFormat="1">
      <c r="A28" s="21" t="str">
        <f>συμβολαια!A28</f>
        <v>..??..</v>
      </c>
      <c r="B28" s="85"/>
      <c r="C28" s="151">
        <f>συμβολαια!B28</f>
        <v>36108</v>
      </c>
      <c r="D28" s="29"/>
      <c r="E28" s="152" t="str">
        <f>συμβολαια!C28</f>
        <v>πληρεξούσιο</v>
      </c>
      <c r="F28" s="22"/>
      <c r="G28" s="23">
        <f>πολλΣυμβ!D28</f>
        <v>0</v>
      </c>
      <c r="H28" s="23">
        <f>πολλΣυμβ!I28</f>
        <v>0</v>
      </c>
      <c r="I28" s="30"/>
      <c r="J28" s="30">
        <f>συμβολαια!D28</f>
        <v>0</v>
      </c>
      <c r="K28" s="30"/>
      <c r="L28" s="34">
        <f>χαρτόσ!D28</f>
        <v>0</v>
      </c>
      <c r="M28" s="34">
        <f>ταμείαΚατάστ!H28+ταμείαΚατάστ!I28</f>
        <v>294.39999999999998</v>
      </c>
      <c r="N28" s="34">
        <f>ταμείαΚατάστ!J28+ταμείαΚατάστ!K28</f>
        <v>309.60000000000002</v>
      </c>
      <c r="O28" s="34"/>
      <c r="P28" s="19">
        <f>βιβλΕσΕκτ!H28</f>
        <v>-604</v>
      </c>
      <c r="Q28" s="279"/>
      <c r="R28" s="143">
        <f>αντίγραφα!N28</f>
        <v>0</v>
      </c>
      <c r="S28" s="295"/>
      <c r="T28" s="31"/>
      <c r="U28" s="26"/>
      <c r="V28" s="26"/>
      <c r="W28" s="32"/>
    </row>
    <row r="29" spans="1:23" s="27" customFormat="1">
      <c r="A29" s="21" t="str">
        <f>συμβολαια!A29</f>
        <v>..??..</v>
      </c>
      <c r="B29" s="85"/>
      <c r="C29" s="151">
        <f>συμβολαια!B29</f>
        <v>36108</v>
      </c>
      <c r="D29" s="29"/>
      <c r="E29" s="152" t="str">
        <f>συμβολαια!C29</f>
        <v>κληρονομιάς αποδοχή</v>
      </c>
      <c r="F29" s="22"/>
      <c r="G29" s="23">
        <f>πολλΣυμβ!D29</f>
        <v>0</v>
      </c>
      <c r="H29" s="23">
        <f>πολλΣυμβ!I29</f>
        <v>0</v>
      </c>
      <c r="I29" s="30"/>
      <c r="J29" s="30">
        <f>συμβολαια!D29</f>
        <v>0</v>
      </c>
      <c r="K29" s="30"/>
      <c r="L29" s="34">
        <f>χαρτόσ!D29</f>
        <v>0</v>
      </c>
      <c r="M29" s="34">
        <f>ταμείαΚατάστ!H29+ταμείαΚατάστ!I29</f>
        <v>294.39999999999998</v>
      </c>
      <c r="N29" s="34">
        <f>ταμείαΚατάστ!J29+ταμείαΚατάστ!K29</f>
        <v>309.60000000000002</v>
      </c>
      <c r="O29" s="34"/>
      <c r="P29" s="19">
        <f>βιβλΕσΕκτ!H29</f>
        <v>-604</v>
      </c>
      <c r="Q29" s="279"/>
      <c r="R29" s="143">
        <f>αντίγραφα!N29</f>
        <v>0</v>
      </c>
      <c r="S29" s="295"/>
      <c r="T29" s="31"/>
      <c r="U29" s="26"/>
      <c r="V29" s="26"/>
      <c r="W29" s="32"/>
    </row>
    <row r="30" spans="1:23" s="27" customFormat="1">
      <c r="A30" s="21" t="str">
        <f>συμβολαια!A30</f>
        <v>..??..</v>
      </c>
      <c r="B30" s="85"/>
      <c r="C30" s="151">
        <f>συμβολαια!B30</f>
        <v>36108</v>
      </c>
      <c r="D30" s="29"/>
      <c r="E30" s="152" t="str">
        <f>συμβολαια!C30</f>
        <v>γονική</v>
      </c>
      <c r="F30" s="22"/>
      <c r="G30" s="23">
        <f>πολλΣυμβ!D30</f>
        <v>0</v>
      </c>
      <c r="H30" s="23">
        <f>πολλΣυμβ!I30</f>
        <v>0</v>
      </c>
      <c r="I30" s="30"/>
      <c r="J30" s="30">
        <f>συμβολαια!D30</f>
        <v>1187500</v>
      </c>
      <c r="K30" s="30"/>
      <c r="L30" s="34">
        <f>χαρτόσ!D30</f>
        <v>0</v>
      </c>
      <c r="M30" s="34">
        <f>ταμείαΚατάστ!H30+ταμείαΚατάστ!I30</f>
        <v>1576.8999999999999</v>
      </c>
      <c r="N30" s="34">
        <f>ταμείαΚατάστ!J30+ταμείαΚατάστ!K30</f>
        <v>1164.5999999999999</v>
      </c>
      <c r="O30" s="34"/>
      <c r="P30" s="19">
        <f>βιβλΕσΕκτ!H30</f>
        <v>-2741.4999999999995</v>
      </c>
      <c r="Q30" s="279"/>
      <c r="R30" s="143">
        <f>αντίγραφα!N30</f>
        <v>0</v>
      </c>
      <c r="S30" s="295"/>
      <c r="T30" s="31"/>
      <c r="U30" s="26"/>
      <c r="V30" s="26"/>
      <c r="W30" s="32"/>
    </row>
    <row r="31" spans="1:23" s="27" customFormat="1">
      <c r="A31" s="21" t="str">
        <f>συμβολαια!A31</f>
        <v>..??..</v>
      </c>
      <c r="B31" s="85"/>
      <c r="C31" s="151">
        <f>συμβολαια!B31</f>
        <v>36108</v>
      </c>
      <c r="D31" s="29"/>
      <c r="E31" s="152" t="str">
        <f>συμβολαια!C31</f>
        <v xml:space="preserve">διανομή </v>
      </c>
      <c r="F31" s="22"/>
      <c r="G31" s="23">
        <f>πολλΣυμβ!D31</f>
        <v>0</v>
      </c>
      <c r="H31" s="23">
        <f>πολλΣυμβ!I31</f>
        <v>0</v>
      </c>
      <c r="I31" s="30"/>
      <c r="J31" s="30">
        <f>συμβολαια!D31</f>
        <v>3888000</v>
      </c>
      <c r="K31" s="30"/>
      <c r="L31" s="34">
        <f>χαρτόσ!D31</f>
        <v>0</v>
      </c>
      <c r="M31" s="34">
        <f>ταμείαΚατάστ!H31+ταμείαΚατάστ!I31</f>
        <v>5293.44</v>
      </c>
      <c r="N31" s="34">
        <f>ταμείαΚατάστ!J31+ταμείαΚατάστ!K31</f>
        <v>4068.96</v>
      </c>
      <c r="O31" s="34"/>
      <c r="P31" s="19">
        <f>βιβλΕσΕκτ!H31</f>
        <v>-10572.4</v>
      </c>
      <c r="Q31" s="279"/>
      <c r="R31" s="143">
        <f>αντίγραφα!N31</f>
        <v>9790</v>
      </c>
      <c r="S31" s="295"/>
      <c r="T31" s="31"/>
      <c r="U31" s="26"/>
      <c r="V31" s="26"/>
      <c r="W31" s="32"/>
    </row>
    <row r="32" spans="1:23" s="27" customFormat="1">
      <c r="A32" s="21" t="str">
        <f>συμβολαια!A32</f>
        <v>..??..</v>
      </c>
      <c r="B32" s="85"/>
      <c r="C32" s="151">
        <f>συμβολαια!B32</f>
        <v>36110</v>
      </c>
      <c r="D32" s="29"/>
      <c r="E32" s="152" t="str">
        <f>συμβολαια!C32</f>
        <v>γονική</v>
      </c>
      <c r="F32" s="22"/>
      <c r="G32" s="23">
        <f>πολλΣυμβ!D32</f>
        <v>0</v>
      </c>
      <c r="H32" s="23">
        <f>πολλΣυμβ!I32</f>
        <v>0</v>
      </c>
      <c r="I32" s="30"/>
      <c r="J32" s="30">
        <f>συμβολαια!D32</f>
        <v>5150000</v>
      </c>
      <c r="K32" s="30"/>
      <c r="L32" s="34">
        <f>χαρτόσ!D32</f>
        <v>0</v>
      </c>
      <c r="M32" s="34">
        <f>ταμείαΚατάστ!H32+ταμείαΚατάστ!I32</f>
        <v>5856.4</v>
      </c>
      <c r="N32" s="34">
        <f>ταμείαΚατάστ!J32+ταμείαΚατάστ!K32</f>
        <v>4017.6</v>
      </c>
      <c r="O32" s="34"/>
      <c r="P32" s="19">
        <f>βιβλΕσΕκτ!H32</f>
        <v>-9874</v>
      </c>
      <c r="Q32" s="279"/>
      <c r="R32" s="143">
        <f>αντίγραφα!N32</f>
        <v>0</v>
      </c>
      <c r="S32" s="295"/>
      <c r="T32" s="31"/>
      <c r="U32" s="26"/>
      <c r="V32" s="26"/>
      <c r="W32" s="32"/>
    </row>
    <row r="33" spans="1:23" s="27" customFormat="1">
      <c r="A33" s="21" t="str">
        <f>συμβολαια!A33</f>
        <v>..??..</v>
      </c>
      <c r="B33" s="85"/>
      <c r="C33" s="151">
        <f>συμβολαια!B33</f>
        <v>36110</v>
      </c>
      <c r="D33" s="29"/>
      <c r="E33" s="152" t="str">
        <f>συμβολαια!C33</f>
        <v>πληρεξούσιο</v>
      </c>
      <c r="F33" s="22"/>
      <c r="G33" s="23">
        <f>πολλΣυμβ!D33</f>
        <v>0</v>
      </c>
      <c r="H33" s="23">
        <f>πολλΣυμβ!I33</f>
        <v>0</v>
      </c>
      <c r="I33" s="30"/>
      <c r="J33" s="30">
        <f>συμβολαια!D33</f>
        <v>0</v>
      </c>
      <c r="K33" s="30"/>
      <c r="L33" s="34">
        <f>χαρτόσ!D33</f>
        <v>0</v>
      </c>
      <c r="M33" s="34">
        <f>ταμείαΚατάστ!H33+ταμείαΚατάστ!I33</f>
        <v>294.39999999999998</v>
      </c>
      <c r="N33" s="34">
        <f>ταμείαΚατάστ!J33+ταμείαΚατάστ!K33</f>
        <v>309.60000000000002</v>
      </c>
      <c r="O33" s="34"/>
      <c r="P33" s="19">
        <f>βιβλΕσΕκτ!H33</f>
        <v>-604</v>
      </c>
      <c r="Q33" s="279"/>
      <c r="R33" s="143">
        <f>αντίγραφα!N33</f>
        <v>0</v>
      </c>
      <c r="S33" s="295"/>
      <c r="T33" s="31"/>
      <c r="U33" s="26"/>
      <c r="V33" s="26"/>
      <c r="W33" s="32"/>
    </row>
    <row r="34" spans="1:23" s="27" customFormat="1">
      <c r="A34" s="21" t="str">
        <f>συμβολαια!A34</f>
        <v>..??..</v>
      </c>
      <c r="B34" s="85"/>
      <c r="C34" s="151">
        <f>συμβολαια!B34</f>
        <v>36112</v>
      </c>
      <c r="D34" s="29"/>
      <c r="E34" s="152" t="str">
        <f>συμβολαια!C34</f>
        <v>βεβαίωση ένορκος</v>
      </c>
      <c r="F34" s="22"/>
      <c r="G34" s="23">
        <f>πολλΣυμβ!D34</f>
        <v>0</v>
      </c>
      <c r="H34" s="23">
        <f>πολλΣυμβ!I34</f>
        <v>0</v>
      </c>
      <c r="I34" s="30"/>
      <c r="J34" s="30">
        <f>συμβολαια!D34</f>
        <v>0</v>
      </c>
      <c r="K34" s="30"/>
      <c r="L34" s="34">
        <f>χαρτόσ!D34</f>
        <v>0</v>
      </c>
      <c r="M34" s="34">
        <f>ταμείαΚατάστ!H34+ταμείαΚατάστ!I34</f>
        <v>294.39999999999998</v>
      </c>
      <c r="N34" s="34">
        <f>ταμείαΚατάστ!J34+ταμείαΚατάστ!K34</f>
        <v>309.60000000000002</v>
      </c>
      <c r="O34" s="34"/>
      <c r="P34" s="19">
        <f>βιβλΕσΕκτ!H34</f>
        <v>-604</v>
      </c>
      <c r="Q34" s="279"/>
      <c r="R34" s="143">
        <f>αντίγραφα!N34</f>
        <v>0</v>
      </c>
      <c r="S34" s="295"/>
      <c r="T34" s="31"/>
      <c r="U34" s="26"/>
      <c r="V34" s="26"/>
      <c r="W34" s="32"/>
    </row>
    <row r="35" spans="1:23" s="27" customFormat="1">
      <c r="A35" s="21" t="str">
        <f>συμβολαια!A35</f>
        <v>..??..</v>
      </c>
      <c r="B35" s="85"/>
      <c r="C35" s="151">
        <f>συμβολαια!B35</f>
        <v>36115</v>
      </c>
      <c r="D35" s="29"/>
      <c r="E35" s="152" t="str">
        <f>συμβολαια!C35</f>
        <v>πληρεξούσιο</v>
      </c>
      <c r="F35" s="22"/>
      <c r="G35" s="23">
        <f>πολλΣυμβ!D35</f>
        <v>0</v>
      </c>
      <c r="H35" s="23">
        <f>πολλΣυμβ!I35</f>
        <v>0</v>
      </c>
      <c r="I35" s="30"/>
      <c r="J35" s="30">
        <f>συμβολαια!D35</f>
        <v>0</v>
      </c>
      <c r="K35" s="30"/>
      <c r="L35" s="34">
        <f>χαρτόσ!D35</f>
        <v>0</v>
      </c>
      <c r="M35" s="34">
        <f>ταμείαΚατάστ!H35+ταμείαΚατάστ!I35</f>
        <v>294.39999999999998</v>
      </c>
      <c r="N35" s="34">
        <f>ταμείαΚατάστ!J35+ταμείαΚατάστ!K35</f>
        <v>309.60000000000002</v>
      </c>
      <c r="O35" s="34"/>
      <c r="P35" s="19">
        <f>βιβλΕσΕκτ!H35</f>
        <v>-604</v>
      </c>
      <c r="Q35" s="279"/>
      <c r="R35" s="143">
        <f>αντίγραφα!N35</f>
        <v>0</v>
      </c>
      <c r="S35" s="295"/>
      <c r="T35" s="31"/>
      <c r="U35" s="26"/>
      <c r="V35" s="26"/>
      <c r="W35" s="32"/>
    </row>
    <row r="36" spans="1:23" s="27" customFormat="1">
      <c r="A36" s="21" t="str">
        <f>συμβολαια!A36</f>
        <v>..??..</v>
      </c>
      <c r="B36" s="85"/>
      <c r="C36" s="151">
        <f>συμβολαια!B36</f>
        <v>36116</v>
      </c>
      <c r="D36" s="29"/>
      <c r="E36" s="152" t="str">
        <f>συμβολαια!C36</f>
        <v>πληρεξούσιο</v>
      </c>
      <c r="F36" s="22"/>
      <c r="G36" s="23">
        <f>πολλΣυμβ!D36</f>
        <v>0</v>
      </c>
      <c r="H36" s="23">
        <f>πολλΣυμβ!I36</f>
        <v>0</v>
      </c>
      <c r="I36" s="30"/>
      <c r="J36" s="30">
        <f>συμβολαια!D36</f>
        <v>0</v>
      </c>
      <c r="K36" s="30"/>
      <c r="L36" s="34">
        <f>χαρτόσ!D36</f>
        <v>0</v>
      </c>
      <c r="M36" s="34">
        <f>ταμείαΚατάστ!H36+ταμείαΚατάστ!I36</f>
        <v>294.39999999999998</v>
      </c>
      <c r="N36" s="34">
        <f>ταμείαΚατάστ!J36+ταμείαΚατάστ!K36</f>
        <v>309.60000000000002</v>
      </c>
      <c r="O36" s="34"/>
      <c r="P36" s="19">
        <f>βιβλΕσΕκτ!H36</f>
        <v>-604</v>
      </c>
      <c r="Q36" s="279"/>
      <c r="R36" s="143">
        <f>αντίγραφα!N36</f>
        <v>0</v>
      </c>
      <c r="S36" s="295"/>
      <c r="T36" s="31"/>
      <c r="U36" s="26"/>
      <c r="V36" s="26"/>
      <c r="W36" s="32"/>
    </row>
    <row r="37" spans="1:23" s="27" customFormat="1">
      <c r="A37" s="21" t="str">
        <f>συμβολαια!A37</f>
        <v>..??..</v>
      </c>
      <c r="B37" s="85"/>
      <c r="C37" s="151">
        <f>συμβολαια!B37</f>
        <v>36116</v>
      </c>
      <c r="D37" s="29"/>
      <c r="E37" s="152" t="str">
        <f>συμβολαια!C37</f>
        <v>πληρεξούσιο</v>
      </c>
      <c r="F37" s="22"/>
      <c r="G37" s="23">
        <f>πολλΣυμβ!D37</f>
        <v>0</v>
      </c>
      <c r="H37" s="23">
        <f>πολλΣυμβ!I37</f>
        <v>0</v>
      </c>
      <c r="I37" s="30"/>
      <c r="J37" s="30">
        <f>συμβολαια!D37</f>
        <v>0</v>
      </c>
      <c r="K37" s="30"/>
      <c r="L37" s="34">
        <f>χαρτόσ!D37</f>
        <v>0</v>
      </c>
      <c r="M37" s="34">
        <f>ταμείαΚατάστ!H37+ταμείαΚατάστ!I37</f>
        <v>294.39999999999998</v>
      </c>
      <c r="N37" s="34">
        <f>ταμείαΚατάστ!J37+ταμείαΚατάστ!K37</f>
        <v>309.60000000000002</v>
      </c>
      <c r="O37" s="34"/>
      <c r="P37" s="19">
        <f>βιβλΕσΕκτ!H37</f>
        <v>-604</v>
      </c>
      <c r="Q37" s="279"/>
      <c r="R37" s="143">
        <f>αντίγραφα!N37</f>
        <v>0</v>
      </c>
      <c r="S37" s="295"/>
      <c r="T37" s="31"/>
      <c r="U37" s="26"/>
      <c r="V37" s="26"/>
      <c r="W37" s="32"/>
    </row>
    <row r="38" spans="1:23" s="27" customFormat="1">
      <c r="A38" s="21" t="str">
        <f>συμβολαια!A38</f>
        <v>..??..</v>
      </c>
      <c r="B38" s="85"/>
      <c r="C38" s="151">
        <f>συμβολαια!B38</f>
        <v>36118</v>
      </c>
      <c r="D38" s="29"/>
      <c r="E38" s="152" t="str">
        <f>συμβολαια!C38</f>
        <v>δωρεά</v>
      </c>
      <c r="F38" s="22"/>
      <c r="G38" s="23">
        <f>πολλΣυμβ!D38</f>
        <v>0</v>
      </c>
      <c r="H38" s="23">
        <f>πολλΣυμβ!I38</f>
        <v>0</v>
      </c>
      <c r="I38" s="30"/>
      <c r="J38" s="30">
        <f>συμβολαια!D38</f>
        <v>950000</v>
      </c>
      <c r="K38" s="30"/>
      <c r="L38" s="34">
        <f>χαρτόσ!D38</f>
        <v>0</v>
      </c>
      <c r="M38" s="34">
        <f>ταμείαΚατάστ!H38+ταμείαΚατάστ!I38</f>
        <v>1320.3999999999999</v>
      </c>
      <c r="N38" s="34">
        <f>ταμείαΚατάστ!J38+ταμείαΚατάστ!K38</f>
        <v>993.6</v>
      </c>
      <c r="O38" s="34"/>
      <c r="P38" s="19">
        <f>βιβλΕσΕκτ!H38</f>
        <v>-2313.9999999999995</v>
      </c>
      <c r="Q38" s="279"/>
      <c r="R38" s="143">
        <f>αντίγραφα!N38</f>
        <v>0</v>
      </c>
      <c r="S38" s="295"/>
      <c r="T38" s="31"/>
      <c r="U38" s="26"/>
      <c r="V38" s="26"/>
      <c r="W38" s="32"/>
    </row>
    <row r="39" spans="1:23" s="27" customFormat="1">
      <c r="A39" s="21" t="str">
        <f>συμβολαια!A39</f>
        <v>..??..</v>
      </c>
      <c r="B39" s="85"/>
      <c r="C39" s="151">
        <f>συμβολαια!B39</f>
        <v>36119</v>
      </c>
      <c r="D39" s="29"/>
      <c r="E39" s="152" t="str">
        <f>συμβολαια!C39</f>
        <v>πληρεξούσιο {{{ βεβαίωση ένορκος</v>
      </c>
      <c r="F39" s="22"/>
      <c r="G39" s="23">
        <f>πολλΣυμβ!D39</f>
        <v>0</v>
      </c>
      <c r="H39" s="23">
        <f>πολλΣυμβ!I39</f>
        <v>0</v>
      </c>
      <c r="I39" s="30"/>
      <c r="J39" s="30">
        <f>συμβολαια!D39</f>
        <v>0</v>
      </c>
      <c r="K39" s="30"/>
      <c r="L39" s="34">
        <f>χαρτόσ!D39</f>
        <v>0</v>
      </c>
      <c r="M39" s="34">
        <f>ταμείαΚατάστ!H39+ταμείαΚατάστ!I39</f>
        <v>294.39999999999998</v>
      </c>
      <c r="N39" s="34">
        <f>ταμείαΚατάστ!J39+ταμείαΚατάστ!K39</f>
        <v>309.60000000000002</v>
      </c>
      <c r="O39" s="34"/>
      <c r="P39" s="19">
        <f>βιβλΕσΕκτ!H39</f>
        <v>-604</v>
      </c>
      <c r="Q39" s="279"/>
      <c r="R39" s="143">
        <f>αντίγραφα!N39</f>
        <v>0</v>
      </c>
      <c r="S39" s="295"/>
      <c r="T39" s="31"/>
      <c r="U39" s="26"/>
      <c r="V39" s="26"/>
      <c r="W39" s="32"/>
    </row>
    <row r="40" spans="1:23" s="27" customFormat="1">
      <c r="A40" s="21" t="str">
        <f>συμβολαια!A40</f>
        <v>..??..</v>
      </c>
      <c r="B40" s="85"/>
      <c r="C40" s="151">
        <f>συμβολαια!B40</f>
        <v>36119</v>
      </c>
      <c r="D40" s="29"/>
      <c r="E40" s="152" t="str">
        <f>συμβολαια!C40</f>
        <v>βεβαίωση ένορκος</v>
      </c>
      <c r="F40" s="22"/>
      <c r="G40" s="23">
        <f>πολλΣυμβ!D40</f>
        <v>0</v>
      </c>
      <c r="H40" s="23">
        <f>πολλΣυμβ!I40</f>
        <v>0</v>
      </c>
      <c r="I40" s="30"/>
      <c r="J40" s="30">
        <f>συμβολαια!D40</f>
        <v>0</v>
      </c>
      <c r="K40" s="30"/>
      <c r="L40" s="34">
        <f>χαρτόσ!D40</f>
        <v>0</v>
      </c>
      <c r="M40" s="34">
        <f>ταμείαΚατάστ!H40+ταμείαΚατάστ!I40</f>
        <v>294.39999999999998</v>
      </c>
      <c r="N40" s="34">
        <f>ταμείαΚατάστ!J40+ταμείαΚατάστ!K40</f>
        <v>309.60000000000002</v>
      </c>
      <c r="O40" s="34"/>
      <c r="P40" s="19">
        <f>βιβλΕσΕκτ!H40</f>
        <v>-604</v>
      </c>
      <c r="Q40" s="279"/>
      <c r="R40" s="143">
        <f>αντίγραφα!N40</f>
        <v>0</v>
      </c>
      <c r="S40" s="295"/>
      <c r="T40" s="31"/>
      <c r="U40" s="26"/>
      <c r="V40" s="26"/>
      <c r="W40" s="32"/>
    </row>
    <row r="41" spans="1:23" s="27" customFormat="1">
      <c r="A41" s="21" t="str">
        <f>συμβολαια!A41</f>
        <v>..??..</v>
      </c>
      <c r="B41" s="85"/>
      <c r="C41" s="151">
        <f>συμβολαια!B41</f>
        <v>36125</v>
      </c>
      <c r="D41" s="29"/>
      <c r="E41" s="152" t="str">
        <f>συμβολαια!C41</f>
        <v>μίσθωση αγροτεμαχίων για αγροτικά ( 40.000 ετησίως -10έτη ){ λέει 300.000</v>
      </c>
      <c r="F41" s="22"/>
      <c r="G41" s="23">
        <f>πολλΣυμβ!D41</f>
        <v>0</v>
      </c>
      <c r="H41" s="23">
        <f>πολλΣυμβ!I41</f>
        <v>0</v>
      </c>
      <c r="I41" s="30"/>
      <c r="J41" s="30">
        <f>συμβολαια!D41</f>
        <v>400000</v>
      </c>
      <c r="K41" s="30"/>
      <c r="L41" s="34">
        <f>χαρτόσ!D41</f>
        <v>0</v>
      </c>
      <c r="M41" s="34">
        <f>ταμείαΚατάστ!H41+ταμείαΚατάστ!I41</f>
        <v>726.4</v>
      </c>
      <c r="N41" s="34">
        <f>ταμείαΚατάστ!J41+ταμείαΚατάστ!K41</f>
        <v>597.6</v>
      </c>
      <c r="O41" s="34"/>
      <c r="P41" s="19">
        <f>βιβλΕσΕκτ!H41</f>
        <v>5050</v>
      </c>
      <c r="Q41" s="279"/>
      <c r="R41" s="143">
        <f>αντίγραφα!N41</f>
        <v>0</v>
      </c>
      <c r="S41" s="295"/>
      <c r="T41" s="31"/>
      <c r="U41" s="26"/>
      <c r="V41" s="26"/>
      <c r="W41" s="32"/>
    </row>
    <row r="42" spans="1:23" s="27" customFormat="1">
      <c r="A42" s="21" t="str">
        <f>συμβολαια!A42</f>
        <v>..??..</v>
      </c>
      <c r="B42" s="85"/>
      <c r="C42" s="151">
        <f>συμβολαια!B42</f>
        <v>36125</v>
      </c>
      <c r="D42" s="29"/>
      <c r="E42" s="152" t="str">
        <f>συμβολαια!C42</f>
        <v>κληρονομιάς αποδοχή</v>
      </c>
      <c r="F42" s="22"/>
      <c r="G42" s="23">
        <f>πολλΣυμβ!D42</f>
        <v>0</v>
      </c>
      <c r="H42" s="23">
        <f>πολλΣυμβ!I42</f>
        <v>0</v>
      </c>
      <c r="I42" s="30"/>
      <c r="J42" s="30">
        <f>συμβολαια!D42</f>
        <v>0</v>
      </c>
      <c r="K42" s="30"/>
      <c r="L42" s="34">
        <f>χαρτόσ!D42</f>
        <v>0</v>
      </c>
      <c r="M42" s="34">
        <f>ταμείαΚατάστ!H42+ταμείαΚατάστ!I42</f>
        <v>294.39999999999998</v>
      </c>
      <c r="N42" s="34">
        <f>ταμείαΚατάστ!J42+ταμείαΚατάστ!K42</f>
        <v>309.60000000000002</v>
      </c>
      <c r="O42" s="34"/>
      <c r="P42" s="19">
        <f>βιβλΕσΕκτ!H42</f>
        <v>-604</v>
      </c>
      <c r="Q42" s="279"/>
      <c r="R42" s="143">
        <f>αντίγραφα!N42</f>
        <v>0</v>
      </c>
      <c r="S42" s="295"/>
      <c r="T42" s="31"/>
      <c r="U42" s="26"/>
      <c r="V42" s="26"/>
      <c r="W42" s="32"/>
    </row>
    <row r="43" spans="1:23" s="27" customFormat="1">
      <c r="A43" s="21" t="str">
        <f>συμβολαια!A43</f>
        <v>????</v>
      </c>
      <c r="B43" s="85"/>
      <c r="C43" s="151">
        <f>συμβολαια!B43</f>
        <v>36126</v>
      </c>
      <c r="D43" s="29"/>
      <c r="E43" s="152" t="str">
        <f>συμβολαια!C43</f>
        <v>οριζόντιος σύσταση</v>
      </c>
      <c r="F43" s="22"/>
      <c r="G43" s="23">
        <f>πολλΣυμβ!D43</f>
        <v>0</v>
      </c>
      <c r="H43" s="23">
        <f>πολλΣυμβ!I43</f>
        <v>0</v>
      </c>
      <c r="I43" s="30"/>
      <c r="J43" s="30">
        <f>συμβολαια!D43</f>
        <v>0</v>
      </c>
      <c r="K43" s="30"/>
      <c r="L43" s="34">
        <f>χαρτόσ!D43</f>
        <v>0</v>
      </c>
      <c r="M43" s="34">
        <f>ταμείαΚατάστ!H43+ταμείαΚατάστ!I43</f>
        <v>294.39999999999998</v>
      </c>
      <c r="N43" s="34">
        <f>ταμείαΚατάστ!J43+ταμείαΚατάστ!K43</f>
        <v>309.60000000000002</v>
      </c>
      <c r="O43" s="34"/>
      <c r="P43" s="19">
        <f>βιβλΕσΕκτ!H43</f>
        <v>-604</v>
      </c>
      <c r="Q43" s="279"/>
      <c r="R43" s="143">
        <f>αντίγραφα!N43</f>
        <v>0</v>
      </c>
      <c r="S43" s="295"/>
      <c r="T43" s="31"/>
      <c r="U43" s="26"/>
      <c r="V43" s="26"/>
      <c r="W43" s="32"/>
    </row>
    <row r="44" spans="1:23" s="27" customFormat="1">
      <c r="A44" s="21">
        <f>συμβολαια!A44</f>
        <v>0</v>
      </c>
      <c r="B44" s="85"/>
      <c r="C44" s="151">
        <f>συμβολαια!B44</f>
        <v>0</v>
      </c>
      <c r="D44" s="29"/>
      <c r="E44" s="152" t="str">
        <f>συμβολαια!C44</f>
        <v>χρήσης κανονισμός</v>
      </c>
      <c r="F44" s="22"/>
      <c r="G44" s="23">
        <f>πολλΣυμβ!D44</f>
        <v>0</v>
      </c>
      <c r="H44" s="23">
        <f>πολλΣυμβ!I44</f>
        <v>0</v>
      </c>
      <c r="I44" s="30"/>
      <c r="J44" s="30">
        <f>συμβολαια!D44</f>
        <v>0</v>
      </c>
      <c r="K44" s="30"/>
      <c r="L44" s="34">
        <f>χαρτόσ!D44</f>
        <v>0</v>
      </c>
      <c r="M44" s="34">
        <f>ταμείαΚατάστ!H44+ταμείαΚατάστ!I44</f>
        <v>294.39999999999998</v>
      </c>
      <c r="N44" s="34">
        <f>ταμείαΚατάστ!J44+ταμείαΚατάστ!K44</f>
        <v>309.60000000000002</v>
      </c>
      <c r="O44" s="34"/>
      <c r="P44" s="19">
        <f>βιβλΕσΕκτ!H44</f>
        <v>-604</v>
      </c>
      <c r="Q44" s="279"/>
      <c r="R44" s="143">
        <f>αντίγραφα!N44</f>
        <v>0</v>
      </c>
      <c r="S44" s="295"/>
      <c r="T44" s="31"/>
      <c r="U44" s="26"/>
      <c r="V44" s="26"/>
      <c r="W44" s="32"/>
    </row>
    <row r="45" spans="1:23" s="27" customFormat="1">
      <c r="A45" s="21" t="str">
        <f>συμβολαια!A45</f>
        <v>..??..</v>
      </c>
      <c r="B45" s="85"/>
      <c r="C45" s="151">
        <f>συμβολαια!B45</f>
        <v>36126</v>
      </c>
      <c r="D45" s="29"/>
      <c r="E45" s="152" t="str">
        <f>συμβολαια!C45</f>
        <v>αγοραπωλησία</v>
      </c>
      <c r="F45" s="22"/>
      <c r="G45" s="23">
        <f>πολλΣυμβ!D45</f>
        <v>0</v>
      </c>
      <c r="H45" s="23">
        <f>πολλΣυμβ!I45</f>
        <v>0</v>
      </c>
      <c r="I45" s="30"/>
      <c r="J45" s="30">
        <f>συμβολαια!D45</f>
        <v>1150000</v>
      </c>
      <c r="K45" s="30"/>
      <c r="L45" s="34">
        <f>χαρτόσ!D45</f>
        <v>0</v>
      </c>
      <c r="M45" s="34">
        <f>ταμείαΚατάστ!H45+ταμείαΚατάστ!I45</f>
        <v>1536.3999999999999</v>
      </c>
      <c r="N45" s="34">
        <f>ταμείαΚατάστ!J45+ταμείαΚατάστ!K45</f>
        <v>1137.5999999999999</v>
      </c>
      <c r="O45" s="34"/>
      <c r="P45" s="19">
        <f>βιβλΕσΕκτ!H45</f>
        <v>-2673.9999999999995</v>
      </c>
      <c r="Q45" s="279"/>
      <c r="R45" s="143">
        <f>αντίγραφα!N45</f>
        <v>0</v>
      </c>
      <c r="S45" s="295"/>
      <c r="T45" s="31"/>
      <c r="U45" s="26"/>
      <c r="V45" s="26"/>
      <c r="W45" s="32"/>
    </row>
    <row r="46" spans="1:23" s="27" customFormat="1">
      <c r="A46" s="21" t="str">
        <f>συμβολαια!A46</f>
        <v>..??..</v>
      </c>
      <c r="B46" s="85"/>
      <c r="C46" s="151">
        <f>συμβολαια!B46</f>
        <v>36126</v>
      </c>
      <c r="D46" s="29"/>
      <c r="E46" s="152" t="str">
        <f>συμβολαια!C46</f>
        <v>πληρεξούσιο</v>
      </c>
      <c r="F46" s="22"/>
      <c r="G46" s="23">
        <f>πολλΣυμβ!D46</f>
        <v>0</v>
      </c>
      <c r="H46" s="23">
        <f>πολλΣυμβ!I46</f>
        <v>0</v>
      </c>
      <c r="I46" s="30"/>
      <c r="J46" s="30">
        <f>συμβολαια!D46</f>
        <v>0</v>
      </c>
      <c r="K46" s="30"/>
      <c r="L46" s="34">
        <f>χαρτόσ!D46</f>
        <v>0</v>
      </c>
      <c r="M46" s="34">
        <f>ταμείαΚατάστ!H46+ταμείαΚατάστ!I46</f>
        <v>294.39999999999998</v>
      </c>
      <c r="N46" s="34">
        <f>ταμείαΚατάστ!J46+ταμείαΚατάστ!K46</f>
        <v>309.60000000000002</v>
      </c>
      <c r="O46" s="34"/>
      <c r="P46" s="19">
        <f>βιβλΕσΕκτ!H46</f>
        <v>-604</v>
      </c>
      <c r="Q46" s="279"/>
      <c r="R46" s="143">
        <f>αντίγραφα!N46</f>
        <v>0</v>
      </c>
      <c r="S46" s="295"/>
      <c r="T46" s="31"/>
      <c r="U46" s="26"/>
      <c r="V46" s="26"/>
      <c r="W46" s="32"/>
    </row>
    <row r="47" spans="1:23" s="27" customFormat="1">
      <c r="A47" s="21" t="str">
        <f>συμβολαια!A47</f>
        <v>..??..</v>
      </c>
      <c r="B47" s="85"/>
      <c r="C47" s="151">
        <f>συμβολαια!B47</f>
        <v>36126</v>
      </c>
      <c r="D47" s="29"/>
      <c r="E47" s="152" t="str">
        <f>συμβολαια!C47</f>
        <v>εμφάνιση αγοραστή προσύμφ 14.214κύρου</v>
      </c>
      <c r="F47" s="22"/>
      <c r="G47" s="23">
        <f>πολλΣυμβ!D47</f>
        <v>0</v>
      </c>
      <c r="H47" s="23">
        <f>πολλΣυμβ!I47</f>
        <v>0</v>
      </c>
      <c r="I47" s="30"/>
      <c r="J47" s="30">
        <f>συμβολαια!D47</f>
        <v>0</v>
      </c>
      <c r="K47" s="30"/>
      <c r="L47" s="34">
        <f>χαρτόσ!D47</f>
        <v>0</v>
      </c>
      <c r="M47" s="34">
        <f>ταμείαΚατάστ!H47+ταμείαΚατάστ!I47</f>
        <v>294.39999999999998</v>
      </c>
      <c r="N47" s="34">
        <f>ταμείαΚατάστ!J47+ταμείαΚατάστ!K47</f>
        <v>309.60000000000002</v>
      </c>
      <c r="O47" s="34"/>
      <c r="P47" s="19">
        <f>βιβλΕσΕκτ!H47</f>
        <v>-604</v>
      </c>
      <c r="Q47" s="279"/>
      <c r="R47" s="143">
        <f>αντίγραφα!N47</f>
        <v>0</v>
      </c>
      <c r="S47" s="295"/>
      <c r="T47" s="31"/>
      <c r="U47" s="26"/>
      <c r="V47" s="26"/>
      <c r="W47" s="32"/>
    </row>
    <row r="48" spans="1:23" s="27" customFormat="1">
      <c r="A48" s="21" t="str">
        <f>συμβολαια!A48</f>
        <v>..??..</v>
      </c>
      <c r="B48" s="85"/>
      <c r="C48" s="151">
        <f>συμβολαια!B48</f>
        <v>36129</v>
      </c>
      <c r="D48" s="29"/>
      <c r="E48" s="152" t="str">
        <f>συμβολαια!C48</f>
        <v>κληρονομιάς αποδοχή</v>
      </c>
      <c r="F48" s="22"/>
      <c r="G48" s="23">
        <f>πολλΣυμβ!D48</f>
        <v>0</v>
      </c>
      <c r="H48" s="23">
        <f>πολλΣυμβ!I48</f>
        <v>0</v>
      </c>
      <c r="I48" s="30"/>
      <c r="J48" s="30">
        <f>συμβολαια!D48</f>
        <v>0</v>
      </c>
      <c r="K48" s="30"/>
      <c r="L48" s="34">
        <f>χαρτόσ!D48</f>
        <v>0</v>
      </c>
      <c r="M48" s="34">
        <f>ταμείαΚατάστ!H48+ταμείαΚατάστ!I48</f>
        <v>294.39999999999998</v>
      </c>
      <c r="N48" s="34">
        <f>ταμείαΚατάστ!J48+ταμείαΚατάστ!K48</f>
        <v>309.60000000000002</v>
      </c>
      <c r="O48" s="34"/>
      <c r="P48" s="19">
        <f>βιβλΕσΕκτ!H48</f>
        <v>-604</v>
      </c>
      <c r="Q48" s="279"/>
      <c r="R48" s="143">
        <f>αντίγραφα!N48</f>
        <v>0</v>
      </c>
      <c r="S48" s="295"/>
      <c r="T48" s="31"/>
      <c r="U48" s="26"/>
      <c r="V48" s="26"/>
      <c r="W48" s="32"/>
    </row>
    <row r="49" spans="1:35">
      <c r="A49" s="476" t="s">
        <v>88</v>
      </c>
      <c r="B49" s="477"/>
      <c r="C49" s="477"/>
      <c r="D49" s="477"/>
      <c r="E49" s="477"/>
      <c r="F49" s="477"/>
      <c r="G49" s="477"/>
      <c r="H49" s="477"/>
      <c r="I49" s="477"/>
      <c r="J49" s="477"/>
      <c r="K49" s="75"/>
      <c r="L49" s="13">
        <f t="shared" ref="L49:S49" si="0">SUM(L3:L48)</f>
        <v>0</v>
      </c>
      <c r="M49" s="13">
        <f t="shared" si="0"/>
        <v>51108.640000000043</v>
      </c>
      <c r="N49" s="13">
        <f t="shared" si="0"/>
        <v>40049.759999999966</v>
      </c>
      <c r="O49" s="13">
        <f t="shared" si="0"/>
        <v>0</v>
      </c>
      <c r="P49" s="13">
        <f t="shared" si="0"/>
        <v>-77800.399999999994</v>
      </c>
      <c r="Q49" s="13">
        <f t="shared" si="0"/>
        <v>0</v>
      </c>
      <c r="R49" s="13">
        <f t="shared" si="0"/>
        <v>27412</v>
      </c>
      <c r="S49" s="13">
        <f t="shared" si="0"/>
        <v>0</v>
      </c>
      <c r="T49" s="5"/>
      <c r="U49" s="5"/>
      <c r="V49" s="5"/>
    </row>
    <row r="51" spans="1:35" ht="15.75" customHeight="1">
      <c r="U51" s="629" t="s">
        <v>212</v>
      </c>
      <c r="V51" s="629"/>
      <c r="W51" s="629"/>
      <c r="X51" s="629"/>
      <c r="Y51" s="629"/>
      <c r="Z51" s="629"/>
      <c r="AA51" s="629"/>
      <c r="AB51" s="629"/>
      <c r="AC51" s="629"/>
      <c r="AD51" s="175"/>
      <c r="AE51" s="175"/>
      <c r="AF51" s="175"/>
      <c r="AG51" s="175"/>
      <c r="AH51" s="169"/>
      <c r="AI51" s="169"/>
    </row>
    <row r="52" spans="1:35" ht="15.75" customHeight="1">
      <c r="U52" s="176"/>
      <c r="V52" s="630" t="s">
        <v>213</v>
      </c>
      <c r="W52" s="630"/>
      <c r="X52" s="630"/>
      <c r="Y52" s="630"/>
      <c r="Z52" s="630"/>
      <c r="AA52" s="630"/>
      <c r="AB52" s="630"/>
      <c r="AC52" s="630"/>
      <c r="AD52" s="630"/>
      <c r="AE52" s="169"/>
      <c r="AF52" s="169"/>
      <c r="AG52" s="169"/>
      <c r="AH52" s="169"/>
      <c r="AI52" s="169"/>
    </row>
    <row r="53" spans="1:35" ht="15.75" customHeight="1">
      <c r="U53" s="176"/>
      <c r="V53" s="176"/>
      <c r="W53" s="629" t="s">
        <v>214</v>
      </c>
      <c r="X53" s="629"/>
      <c r="Y53" s="629"/>
      <c r="Z53" s="629"/>
      <c r="AA53" s="629"/>
      <c r="AB53" s="629"/>
      <c r="AC53" s="629"/>
      <c r="AD53" s="629"/>
      <c r="AE53" s="629"/>
      <c r="AF53" s="169"/>
      <c r="AG53" s="169"/>
      <c r="AH53" s="169"/>
      <c r="AI53" s="169"/>
    </row>
    <row r="54" spans="1:35" ht="15.75" customHeight="1">
      <c r="U54" s="176"/>
      <c r="V54" s="176"/>
      <c r="W54" s="176"/>
      <c r="X54" s="630" t="s">
        <v>215</v>
      </c>
      <c r="Y54" s="630"/>
      <c r="Z54" s="630"/>
      <c r="AA54" s="630"/>
      <c r="AB54" s="630"/>
      <c r="AC54" s="630"/>
      <c r="AD54" s="630"/>
      <c r="AE54" s="630"/>
      <c r="AF54" s="630"/>
      <c r="AG54" s="169"/>
      <c r="AH54" s="169"/>
      <c r="AI54" s="169"/>
    </row>
    <row r="55" spans="1:35" ht="15.75">
      <c r="U55" s="176"/>
      <c r="V55" s="176"/>
      <c r="W55" s="176"/>
      <c r="X55" s="176"/>
      <c r="Y55" s="629" t="s">
        <v>216</v>
      </c>
      <c r="Z55" s="629"/>
      <c r="AA55" s="629"/>
      <c r="AB55" s="629"/>
      <c r="AC55" s="629"/>
      <c r="AD55" s="629"/>
      <c r="AE55" s="629"/>
      <c r="AF55" s="629"/>
      <c r="AG55" s="629"/>
      <c r="AH55" s="169"/>
      <c r="AI55" s="169"/>
    </row>
    <row r="56" spans="1:35" ht="15.75">
      <c r="U56" s="176"/>
      <c r="V56" s="176"/>
      <c r="W56" s="176"/>
      <c r="X56" s="176"/>
      <c r="Y56" s="176"/>
      <c r="Z56" s="630" t="s">
        <v>217</v>
      </c>
      <c r="AA56" s="630"/>
      <c r="AB56" s="630"/>
      <c r="AC56" s="630"/>
      <c r="AD56" s="630"/>
      <c r="AE56" s="630"/>
      <c r="AF56" s="630"/>
      <c r="AG56" s="630"/>
      <c r="AH56" s="630"/>
      <c r="AI56" s="169"/>
    </row>
    <row r="57" spans="1:35" ht="15.75">
      <c r="U57" s="176"/>
      <c r="V57" s="176"/>
      <c r="W57" s="176"/>
      <c r="X57" s="176"/>
      <c r="Y57" s="176"/>
      <c r="Z57" s="176"/>
      <c r="AA57" s="629" t="s">
        <v>218</v>
      </c>
      <c r="AB57" s="629"/>
      <c r="AC57" s="629"/>
      <c r="AD57" s="629"/>
      <c r="AE57" s="629"/>
      <c r="AF57" s="629"/>
      <c r="AG57" s="629"/>
      <c r="AH57" s="629"/>
      <c r="AI57" s="629"/>
    </row>
  </sheetData>
  <mergeCells count="18">
    <mergeCell ref="T1:T2"/>
    <mergeCell ref="R1:S1"/>
    <mergeCell ref="U1:W2"/>
    <mergeCell ref="A49:J49"/>
    <mergeCell ref="E1:F1"/>
    <mergeCell ref="P1:Q1"/>
    <mergeCell ref="A1:B1"/>
    <mergeCell ref="C1:D1"/>
    <mergeCell ref="G1:I1"/>
    <mergeCell ref="J1:K1"/>
    <mergeCell ref="L1:O1"/>
    <mergeCell ref="Z56:AH56"/>
    <mergeCell ref="AA57:AI57"/>
    <mergeCell ref="U51:AC51"/>
    <mergeCell ref="V52:AD52"/>
    <mergeCell ref="W53:AE53"/>
    <mergeCell ref="X54:AF54"/>
    <mergeCell ref="Y55:AG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52"/>
  <sheetViews>
    <sheetView workbookViewId="0">
      <pane ySplit="2" topLeftCell="A3" activePane="bottomLeft" state="frozen"/>
      <selection pane="bottomLeft" activeCell="A177" sqref="A49:XFD177"/>
    </sheetView>
  </sheetViews>
  <sheetFormatPr defaultRowHeight="11.25"/>
  <cols>
    <col min="1" max="1" width="7.42578125" style="5" bestFit="1" customWidth="1"/>
    <col min="2" max="2" width="7.7109375" style="5" customWidth="1"/>
    <col min="3" max="3" width="10.85546875" style="5" customWidth="1"/>
    <col min="4" max="5" width="9.140625" style="5"/>
    <col min="6" max="6" width="8.28515625" style="5" bestFit="1" customWidth="1"/>
    <col min="7" max="7" width="7.85546875" style="5" bestFit="1" customWidth="1"/>
    <col min="8" max="8" width="6.5703125" style="5" bestFit="1" customWidth="1"/>
    <col min="9" max="9" width="12.42578125" style="5" customWidth="1"/>
    <col min="10" max="10" width="10.140625" style="5" bestFit="1" customWidth="1"/>
    <col min="11" max="11" width="9.140625" style="5"/>
    <col min="12" max="12" width="10.42578125" style="5" customWidth="1"/>
    <col min="13" max="13" width="12.140625" style="5" customWidth="1"/>
    <col min="14" max="14" width="9.5703125" style="5" customWidth="1"/>
    <col min="15" max="15" width="10.5703125" style="5" customWidth="1"/>
    <col min="16" max="17" width="9.140625" style="5"/>
    <col min="18" max="18" width="14.28515625" style="5" customWidth="1"/>
    <col min="19" max="20" width="13.140625" style="5" bestFit="1" customWidth="1"/>
    <col min="21" max="23" width="9.140625" style="5"/>
    <col min="24" max="24" width="14.7109375" style="5" customWidth="1"/>
    <col min="25" max="25" width="9.140625" style="5"/>
    <col min="26" max="26" width="11.42578125" style="5" customWidth="1"/>
    <col min="27" max="28" width="13.7109375" style="5" customWidth="1"/>
    <col min="29" max="29" width="11.85546875" style="5" customWidth="1"/>
    <col min="30" max="30" width="10.140625" style="5" bestFit="1" customWidth="1"/>
    <col min="31" max="31" width="9.140625" style="5"/>
    <col min="32" max="32" width="10.42578125" style="5" customWidth="1"/>
    <col min="33" max="33" width="12.140625" style="5" customWidth="1"/>
    <col min="34" max="34" width="11.28515625" style="5" bestFit="1" customWidth="1"/>
    <col min="35" max="35" width="10.5703125" style="5" customWidth="1"/>
    <col min="36" max="37" width="9.140625" style="5"/>
    <col min="38" max="38" width="14.28515625" style="5" customWidth="1"/>
    <col min="39" max="39" width="12.5703125" style="5" customWidth="1"/>
    <col min="40" max="40" width="11.5703125" style="5" customWidth="1"/>
    <col min="41" max="43" width="9.140625" style="5"/>
    <col min="44" max="44" width="14.7109375" style="5" customWidth="1"/>
    <col min="45" max="45" width="9.140625" style="5"/>
    <col min="46" max="46" width="10.42578125" style="5" bestFit="1" customWidth="1"/>
    <col min="47" max="47" width="9.140625" style="5"/>
    <col min="48" max="48" width="14.42578125" style="5" customWidth="1"/>
    <col min="49" max="49" width="20.7109375" style="5" customWidth="1"/>
    <col min="50" max="50" width="10.42578125" style="5" bestFit="1" customWidth="1"/>
    <col min="51" max="51" width="9.140625" style="5"/>
    <col min="52" max="52" width="10.42578125" style="5" customWidth="1"/>
    <col min="53" max="53" width="12.140625" style="5" customWidth="1"/>
    <col min="54" max="54" width="9.5703125" style="5" customWidth="1"/>
    <col min="55" max="55" width="10.5703125" style="5" customWidth="1"/>
    <col min="56" max="57" width="9.140625" style="5"/>
    <col min="58" max="58" width="14.28515625" style="5" customWidth="1"/>
    <col min="59" max="59" width="12.5703125" style="5" customWidth="1"/>
    <col min="60" max="60" width="11.5703125" style="5" customWidth="1"/>
    <col min="61" max="63" width="9.140625" style="5"/>
    <col min="64" max="64" width="14.7109375" style="5" customWidth="1"/>
    <col min="65" max="16384" width="9.140625" style="5"/>
  </cols>
  <sheetData>
    <row r="1" spans="1:65" s="132" customFormat="1" ht="32.25" customHeight="1">
      <c r="A1" s="650" t="s">
        <v>50</v>
      </c>
      <c r="B1" s="651"/>
      <c r="C1" s="651"/>
      <c r="D1" s="651"/>
      <c r="E1" s="652"/>
      <c r="F1" s="653" t="s">
        <v>19</v>
      </c>
      <c r="G1" s="654"/>
      <c r="H1" s="654"/>
      <c r="I1" s="655"/>
      <c r="J1" s="647" t="s">
        <v>20</v>
      </c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9"/>
      <c r="Z1" s="656" t="s">
        <v>21</v>
      </c>
      <c r="AA1" s="657"/>
      <c r="AB1" s="657"/>
      <c r="AC1" s="658"/>
      <c r="AD1" s="647" t="s">
        <v>22</v>
      </c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9"/>
      <c r="AT1" s="659" t="s">
        <v>23</v>
      </c>
      <c r="AU1" s="660"/>
      <c r="AV1" s="660"/>
      <c r="AW1" s="661"/>
      <c r="AX1" s="647" t="s">
        <v>24</v>
      </c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9"/>
    </row>
    <row r="2" spans="1:65" s="6" customFormat="1" ht="23.25" customHeight="1">
      <c r="A2" s="46" t="s">
        <v>26</v>
      </c>
      <c r="B2" s="46" t="s">
        <v>52</v>
      </c>
      <c r="C2" s="47" t="s">
        <v>53</v>
      </c>
      <c r="D2" s="645" t="s">
        <v>38</v>
      </c>
      <c r="E2" s="646"/>
      <c r="F2" s="49" t="s">
        <v>91</v>
      </c>
      <c r="G2" s="46" t="s">
        <v>25</v>
      </c>
      <c r="H2" s="49" t="s">
        <v>30</v>
      </c>
      <c r="I2" s="8" t="s">
        <v>67</v>
      </c>
      <c r="J2" s="48" t="s">
        <v>40</v>
      </c>
      <c r="K2" s="48" t="s">
        <v>41</v>
      </c>
      <c r="L2" s="49" t="s">
        <v>92</v>
      </c>
      <c r="M2" s="49" t="s">
        <v>244</v>
      </c>
      <c r="N2" s="49" t="s">
        <v>42</v>
      </c>
      <c r="O2" s="49" t="s">
        <v>93</v>
      </c>
      <c r="P2" s="49" t="s">
        <v>43</v>
      </c>
      <c r="Q2" s="49" t="s">
        <v>44</v>
      </c>
      <c r="R2" s="49" t="s">
        <v>45</v>
      </c>
      <c r="S2" s="49" t="s">
        <v>46</v>
      </c>
      <c r="T2" s="49" t="s">
        <v>47</v>
      </c>
      <c r="U2" s="49" t="s">
        <v>30</v>
      </c>
      <c r="V2" s="49" t="s">
        <v>137</v>
      </c>
      <c r="W2" s="49" t="s">
        <v>94</v>
      </c>
      <c r="X2" s="49" t="s">
        <v>138</v>
      </c>
      <c r="Y2" s="50" t="s">
        <v>49</v>
      </c>
      <c r="Z2" s="49" t="s">
        <v>91</v>
      </c>
      <c r="AA2" s="46" t="s">
        <v>25</v>
      </c>
      <c r="AB2" s="49" t="s">
        <v>30</v>
      </c>
      <c r="AC2" s="51" t="s">
        <v>67</v>
      </c>
      <c r="AD2" s="48" t="s">
        <v>40</v>
      </c>
      <c r="AE2" s="48" t="s">
        <v>41</v>
      </c>
      <c r="AF2" s="49" t="s">
        <v>92</v>
      </c>
      <c r="AG2" s="49" t="s">
        <v>244</v>
      </c>
      <c r="AH2" s="49" t="s">
        <v>42</v>
      </c>
      <c r="AI2" s="49" t="s">
        <v>93</v>
      </c>
      <c r="AJ2" s="49" t="s">
        <v>43</v>
      </c>
      <c r="AK2" s="49" t="s">
        <v>44</v>
      </c>
      <c r="AL2" s="49" t="s">
        <v>45</v>
      </c>
      <c r="AM2" s="49" t="s">
        <v>46</v>
      </c>
      <c r="AN2" s="49" t="s">
        <v>47</v>
      </c>
      <c r="AO2" s="49" t="s">
        <v>30</v>
      </c>
      <c r="AP2" s="49" t="s">
        <v>137</v>
      </c>
      <c r="AQ2" s="49" t="s">
        <v>94</v>
      </c>
      <c r="AR2" s="49" t="s">
        <v>138</v>
      </c>
      <c r="AS2" s="50" t="s">
        <v>49</v>
      </c>
      <c r="AT2" s="49" t="s">
        <v>91</v>
      </c>
      <c r="AU2" s="46" t="s">
        <v>25</v>
      </c>
      <c r="AV2" s="49" t="s">
        <v>30</v>
      </c>
      <c r="AW2" s="8" t="s">
        <v>67</v>
      </c>
      <c r="AX2" s="48" t="s">
        <v>40</v>
      </c>
      <c r="AY2" s="48" t="s">
        <v>41</v>
      </c>
      <c r="AZ2" s="49" t="s">
        <v>92</v>
      </c>
      <c r="BA2" s="49" t="s">
        <v>244</v>
      </c>
      <c r="BB2" s="49" t="s">
        <v>42</v>
      </c>
      <c r="BC2" s="49" t="s">
        <v>93</v>
      </c>
      <c r="BD2" s="49" t="s">
        <v>43</v>
      </c>
      <c r="BE2" s="49" t="s">
        <v>44</v>
      </c>
      <c r="BF2" s="49" t="s">
        <v>45</v>
      </c>
      <c r="BG2" s="49" t="s">
        <v>46</v>
      </c>
      <c r="BH2" s="49" t="s">
        <v>47</v>
      </c>
      <c r="BI2" s="49" t="s">
        <v>30</v>
      </c>
      <c r="BJ2" s="49" t="s">
        <v>137</v>
      </c>
      <c r="BK2" s="49" t="s">
        <v>94</v>
      </c>
      <c r="BL2" s="49" t="s">
        <v>48</v>
      </c>
      <c r="BM2" s="50" t="s">
        <v>49</v>
      </c>
    </row>
    <row r="3" spans="1:65" s="43" customFormat="1">
      <c r="A3" s="39" t="str">
        <f>συμβολαια!A3</f>
        <v>..??..</v>
      </c>
      <c r="B3" s="23">
        <f>πολλΣυμβ!D3</f>
        <v>0</v>
      </c>
      <c r="C3" s="23">
        <f>πολλΣυμβ!I3</f>
        <v>0</v>
      </c>
      <c r="D3" s="41"/>
      <c r="E3" s="39"/>
      <c r="F3" s="39"/>
      <c r="G3" s="40"/>
      <c r="H3" s="39"/>
      <c r="I3" s="39"/>
      <c r="J3" s="39"/>
      <c r="K3" s="204" t="s">
        <v>245</v>
      </c>
      <c r="L3" s="42"/>
      <c r="M3" s="42"/>
      <c r="N3" s="42"/>
      <c r="O3" s="42"/>
      <c r="P3" s="42"/>
      <c r="Q3" s="42"/>
      <c r="R3" s="42"/>
      <c r="S3" s="42"/>
      <c r="T3" s="42"/>
      <c r="U3" s="39"/>
      <c r="V3" s="40"/>
      <c r="W3" s="40"/>
      <c r="X3" s="42"/>
      <c r="Y3" s="42"/>
      <c r="Z3" s="39"/>
      <c r="AA3" s="42"/>
      <c r="AB3" s="39"/>
      <c r="AC3" s="42"/>
      <c r="AD3" s="39"/>
      <c r="AE3" s="205" t="s">
        <v>245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39"/>
      <c r="AU3" s="42"/>
      <c r="AV3" s="39"/>
      <c r="AW3" s="42"/>
      <c r="AX3" s="39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39"/>
      <c r="BJ3" s="42"/>
      <c r="BK3" s="42"/>
      <c r="BL3" s="42"/>
      <c r="BM3" s="42"/>
    </row>
    <row r="4" spans="1:65" s="43" customFormat="1">
      <c r="A4" s="39" t="str">
        <f>συμβολαια!A4</f>
        <v>..??..</v>
      </c>
      <c r="B4" s="23">
        <f>πολλΣυμβ!D4</f>
        <v>0</v>
      </c>
      <c r="C4" s="23">
        <f>πολλΣυμβ!I4</f>
        <v>0</v>
      </c>
      <c r="D4" s="41"/>
      <c r="E4" s="39"/>
      <c r="F4" s="39"/>
      <c r="G4" s="40"/>
      <c r="H4" s="39"/>
      <c r="I4" s="39"/>
      <c r="J4" s="39"/>
      <c r="K4" s="204" t="s">
        <v>245</v>
      </c>
      <c r="L4" s="42"/>
      <c r="M4" s="42"/>
      <c r="N4" s="42"/>
      <c r="O4" s="42"/>
      <c r="P4" s="42"/>
      <c r="Q4" s="42"/>
      <c r="R4" s="42"/>
      <c r="S4" s="42"/>
      <c r="T4" s="42"/>
      <c r="U4" s="39"/>
      <c r="V4" s="40"/>
      <c r="W4" s="40"/>
      <c r="X4" s="42"/>
      <c r="Y4" s="42"/>
      <c r="Z4" s="39"/>
      <c r="AA4" s="42"/>
      <c r="AB4" s="39"/>
      <c r="AC4" s="42"/>
      <c r="AD4" s="39"/>
      <c r="AE4" s="205" t="s">
        <v>245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9"/>
      <c r="AU4" s="42"/>
      <c r="AV4" s="39"/>
      <c r="AW4" s="42"/>
      <c r="AX4" s="39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39"/>
      <c r="BJ4" s="40"/>
      <c r="BK4" s="42"/>
      <c r="BL4" s="42"/>
      <c r="BM4" s="42"/>
    </row>
    <row r="5" spans="1:65" s="43" customFormat="1">
      <c r="A5" s="39" t="str">
        <f>συμβολαια!A5</f>
        <v>..??..</v>
      </c>
      <c r="B5" s="23">
        <f>πολλΣυμβ!D5</f>
        <v>0</v>
      </c>
      <c r="C5" s="23">
        <f>πολλΣυμβ!I5</f>
        <v>0</v>
      </c>
      <c r="D5" s="41"/>
      <c r="E5" s="39"/>
      <c r="F5" s="39"/>
      <c r="G5" s="40"/>
      <c r="H5" s="39"/>
      <c r="I5" s="39"/>
      <c r="J5" s="39"/>
      <c r="K5" s="204" t="s">
        <v>245</v>
      </c>
      <c r="L5" s="42"/>
      <c r="M5" s="42"/>
      <c r="N5" s="42"/>
      <c r="O5" s="42"/>
      <c r="P5" s="42"/>
      <c r="Q5" s="42"/>
      <c r="R5" s="42"/>
      <c r="S5" s="42"/>
      <c r="T5" s="42"/>
      <c r="U5" s="39"/>
      <c r="V5" s="40"/>
      <c r="W5" s="40"/>
      <c r="X5" s="42"/>
      <c r="Y5" s="42"/>
      <c r="Z5" s="39"/>
      <c r="AA5" s="42"/>
      <c r="AB5" s="39"/>
      <c r="AC5" s="42"/>
      <c r="AD5" s="39"/>
      <c r="AE5" s="205" t="s">
        <v>245</v>
      </c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39"/>
      <c r="AU5" s="42"/>
      <c r="AV5" s="39"/>
      <c r="AW5" s="42"/>
      <c r="AX5" s="39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39"/>
      <c r="BJ5" s="42"/>
      <c r="BK5" s="42"/>
      <c r="BL5" s="42"/>
      <c r="BM5" s="42"/>
    </row>
    <row r="6" spans="1:65" s="43" customFormat="1">
      <c r="A6" s="39" t="str">
        <f>συμβολαια!A6</f>
        <v>..??..</v>
      </c>
      <c r="B6" s="23">
        <f>πολλΣυμβ!D6</f>
        <v>0</v>
      </c>
      <c r="C6" s="23">
        <f>πολλΣυμβ!I6</f>
        <v>0</v>
      </c>
      <c r="D6" s="41"/>
      <c r="E6" s="39"/>
      <c r="F6" s="39"/>
      <c r="G6" s="40"/>
      <c r="H6" s="39"/>
      <c r="I6" s="39"/>
      <c r="J6" s="39"/>
      <c r="K6" s="204" t="s">
        <v>245</v>
      </c>
      <c r="L6" s="42"/>
      <c r="M6" s="42"/>
      <c r="N6" s="42"/>
      <c r="O6" s="42"/>
      <c r="P6" s="42"/>
      <c r="Q6" s="42"/>
      <c r="R6" s="42"/>
      <c r="S6" s="42"/>
      <c r="T6" s="42"/>
      <c r="U6" s="39"/>
      <c r="V6" s="40"/>
      <c r="W6" s="40"/>
      <c r="X6" s="42"/>
      <c r="Y6" s="42"/>
      <c r="Z6" s="39"/>
      <c r="AA6" s="42"/>
      <c r="AB6" s="39"/>
      <c r="AC6" s="42"/>
      <c r="AD6" s="39"/>
      <c r="AE6" s="205" t="s">
        <v>245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39"/>
      <c r="AU6" s="42"/>
      <c r="AV6" s="39"/>
      <c r="AW6" s="42"/>
      <c r="AX6" s="39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39"/>
      <c r="BJ6" s="42"/>
      <c r="BK6" s="42"/>
      <c r="BL6" s="42"/>
      <c r="BM6" s="42"/>
    </row>
    <row r="7" spans="1:65" s="43" customFormat="1">
      <c r="A7" s="39" t="str">
        <f>συμβολαια!A7</f>
        <v>..??..</v>
      </c>
      <c r="B7" s="23">
        <f>πολλΣυμβ!D7</f>
        <v>0</v>
      </c>
      <c r="C7" s="23">
        <f>πολλΣυμβ!I7</f>
        <v>0</v>
      </c>
      <c r="D7" s="41"/>
      <c r="E7" s="39"/>
      <c r="F7" s="39"/>
      <c r="G7" s="40"/>
      <c r="H7" s="39"/>
      <c r="I7" s="39"/>
      <c r="J7" s="39"/>
      <c r="K7" s="204" t="s">
        <v>245</v>
      </c>
      <c r="L7" s="42"/>
      <c r="M7" s="42"/>
      <c r="N7" s="42"/>
      <c r="O7" s="42"/>
      <c r="P7" s="42"/>
      <c r="Q7" s="42"/>
      <c r="R7" s="42"/>
      <c r="S7" s="42"/>
      <c r="T7" s="42"/>
      <c r="U7" s="39"/>
      <c r="V7" s="40"/>
      <c r="W7" s="40"/>
      <c r="X7" s="42"/>
      <c r="Y7" s="42"/>
      <c r="Z7" s="39"/>
      <c r="AA7" s="42"/>
      <c r="AB7" s="39"/>
      <c r="AC7" s="42"/>
      <c r="AD7" s="39"/>
      <c r="AE7" s="205" t="s">
        <v>245</v>
      </c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39"/>
      <c r="AU7" s="42"/>
      <c r="AV7" s="39"/>
      <c r="AW7" s="42"/>
      <c r="AX7" s="39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39"/>
      <c r="BJ7" s="42"/>
      <c r="BK7" s="42"/>
      <c r="BL7" s="42"/>
      <c r="BM7" s="42"/>
    </row>
    <row r="8" spans="1:65" s="43" customFormat="1">
      <c r="A8" s="39" t="str">
        <f>συμβολαια!A8</f>
        <v>..??..</v>
      </c>
      <c r="B8" s="23">
        <f>πολλΣυμβ!D8</f>
        <v>0</v>
      </c>
      <c r="C8" s="23">
        <f>πολλΣυμβ!I8</f>
        <v>0</v>
      </c>
      <c r="D8" s="41"/>
      <c r="E8" s="39"/>
      <c r="F8" s="39"/>
      <c r="G8" s="40"/>
      <c r="H8" s="39"/>
      <c r="I8" s="39"/>
      <c r="J8" s="39"/>
      <c r="K8" s="204" t="s">
        <v>245</v>
      </c>
      <c r="L8" s="42"/>
      <c r="M8" s="42"/>
      <c r="N8" s="42"/>
      <c r="O8" s="42"/>
      <c r="P8" s="42"/>
      <c r="Q8" s="42"/>
      <c r="R8" s="42"/>
      <c r="S8" s="42"/>
      <c r="T8" s="42"/>
      <c r="U8" s="39"/>
      <c r="V8" s="40"/>
      <c r="W8" s="40"/>
      <c r="X8" s="42"/>
      <c r="Y8" s="42"/>
      <c r="Z8" s="39"/>
      <c r="AA8" s="42"/>
      <c r="AB8" s="39"/>
      <c r="AC8" s="42"/>
      <c r="AD8" s="39"/>
      <c r="AE8" s="205" t="s">
        <v>245</v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39"/>
      <c r="AU8" s="42"/>
      <c r="AV8" s="39"/>
      <c r="AW8" s="42"/>
      <c r="AX8" s="39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39"/>
      <c r="BJ8" s="42"/>
      <c r="BK8" s="42"/>
      <c r="BL8" s="42"/>
      <c r="BM8" s="42"/>
    </row>
    <row r="9" spans="1:65" s="43" customFormat="1">
      <c r="A9" s="39" t="str">
        <f>συμβολαια!A9</f>
        <v>..??..</v>
      </c>
      <c r="B9" s="23">
        <f>πολλΣυμβ!D9</f>
        <v>0</v>
      </c>
      <c r="C9" s="23">
        <f>πολλΣυμβ!I9</f>
        <v>0</v>
      </c>
      <c r="D9" s="41"/>
      <c r="E9" s="39"/>
      <c r="F9" s="39"/>
      <c r="G9" s="40"/>
      <c r="H9" s="39"/>
      <c r="I9" s="39"/>
      <c r="J9" s="39"/>
      <c r="K9" s="204" t="s">
        <v>245</v>
      </c>
      <c r="L9" s="42"/>
      <c r="M9" s="42"/>
      <c r="N9" s="42"/>
      <c r="O9" s="42"/>
      <c r="P9" s="42"/>
      <c r="Q9" s="42"/>
      <c r="R9" s="42"/>
      <c r="S9" s="42"/>
      <c r="T9" s="42"/>
      <c r="U9" s="39"/>
      <c r="V9" s="40"/>
      <c r="W9" s="40"/>
      <c r="X9" s="42"/>
      <c r="Y9" s="42"/>
      <c r="Z9" s="39"/>
      <c r="AA9" s="42"/>
      <c r="AB9" s="39"/>
      <c r="AC9" s="42"/>
      <c r="AD9" s="39"/>
      <c r="AE9" s="205" t="s">
        <v>245</v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0"/>
      <c r="AQ9" s="42"/>
      <c r="AR9" s="42"/>
      <c r="AS9" s="42"/>
      <c r="AT9" s="39"/>
      <c r="AU9" s="42"/>
      <c r="AV9" s="39"/>
      <c r="AW9" s="42"/>
      <c r="AX9" s="39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39"/>
      <c r="BJ9" s="42"/>
      <c r="BK9" s="42"/>
      <c r="BL9" s="42"/>
      <c r="BM9" s="42"/>
    </row>
    <row r="10" spans="1:65" s="43" customFormat="1">
      <c r="A10" s="39" t="str">
        <f>συμβολαια!A10</f>
        <v>..??..</v>
      </c>
      <c r="B10" s="23">
        <f>πολλΣυμβ!D10</f>
        <v>0</v>
      </c>
      <c r="C10" s="23">
        <f>πολλΣυμβ!I10</f>
        <v>0</v>
      </c>
      <c r="D10" s="41"/>
      <c r="E10" s="39"/>
      <c r="F10" s="39"/>
      <c r="G10" s="40"/>
      <c r="H10" s="39"/>
      <c r="I10" s="39"/>
      <c r="J10" s="39"/>
      <c r="K10" s="204" t="s">
        <v>245</v>
      </c>
      <c r="L10" s="42"/>
      <c r="M10" s="42"/>
      <c r="N10" s="42"/>
      <c r="O10" s="42"/>
      <c r="P10" s="42"/>
      <c r="Q10" s="42"/>
      <c r="R10" s="42"/>
      <c r="S10" s="42"/>
      <c r="T10" s="42"/>
      <c r="U10" s="39"/>
      <c r="V10" s="40"/>
      <c r="W10" s="40"/>
      <c r="X10" s="42"/>
      <c r="Y10" s="42"/>
      <c r="Z10" s="39"/>
      <c r="AA10" s="42"/>
      <c r="AB10" s="39"/>
      <c r="AC10" s="42"/>
      <c r="AD10" s="39"/>
      <c r="AE10" s="205" t="s">
        <v>245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39"/>
      <c r="AU10" s="42"/>
      <c r="AV10" s="39"/>
      <c r="AW10" s="42"/>
      <c r="AX10" s="39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39"/>
      <c r="BJ10" s="42"/>
      <c r="BK10" s="42"/>
      <c r="BL10" s="42"/>
      <c r="BM10" s="42"/>
    </row>
    <row r="11" spans="1:65" s="43" customFormat="1">
      <c r="A11" s="39" t="str">
        <f>συμβολαια!A11</f>
        <v>..??..</v>
      </c>
      <c r="B11" s="23">
        <f>πολλΣυμβ!D11</f>
        <v>0</v>
      </c>
      <c r="C11" s="23">
        <f>πολλΣυμβ!I11</f>
        <v>0</v>
      </c>
      <c r="D11" s="41"/>
      <c r="E11" s="39"/>
      <c r="F11" s="39"/>
      <c r="G11" s="40"/>
      <c r="H11" s="39"/>
      <c r="I11" s="39"/>
      <c r="J11" s="39"/>
      <c r="K11" s="204" t="s">
        <v>245</v>
      </c>
      <c r="L11" s="42"/>
      <c r="M11" s="42"/>
      <c r="N11" s="42"/>
      <c r="O11" s="42"/>
      <c r="P11" s="42"/>
      <c r="Q11" s="42"/>
      <c r="R11" s="42"/>
      <c r="S11" s="42"/>
      <c r="T11" s="42"/>
      <c r="U11" s="39"/>
      <c r="V11" s="40"/>
      <c r="W11" s="40"/>
      <c r="X11" s="42"/>
      <c r="Y11" s="42"/>
      <c r="Z11" s="39"/>
      <c r="AA11" s="42"/>
      <c r="AB11" s="39"/>
      <c r="AC11" s="42"/>
      <c r="AD11" s="39"/>
      <c r="AE11" s="205" t="s">
        <v>245</v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42"/>
      <c r="AV11" s="39"/>
      <c r="AW11" s="42"/>
      <c r="AX11" s="39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39"/>
      <c r="BJ11" s="42"/>
      <c r="BK11" s="42"/>
      <c r="BL11" s="42"/>
      <c r="BM11" s="42"/>
    </row>
    <row r="12" spans="1:65" s="43" customFormat="1">
      <c r="A12" s="39" t="str">
        <f>συμβολαια!A12</f>
        <v>..??..</v>
      </c>
      <c r="B12" s="23">
        <f>πολλΣυμβ!D12</f>
        <v>0</v>
      </c>
      <c r="C12" s="23">
        <f>πολλΣυμβ!I12</f>
        <v>0</v>
      </c>
      <c r="D12" s="41"/>
      <c r="E12" s="39"/>
      <c r="F12" s="39"/>
      <c r="G12" s="40"/>
      <c r="H12" s="39"/>
      <c r="I12" s="39"/>
      <c r="J12" s="39"/>
      <c r="K12" s="204" t="s">
        <v>245</v>
      </c>
      <c r="L12" s="42"/>
      <c r="M12" s="42"/>
      <c r="N12" s="42"/>
      <c r="O12" s="42"/>
      <c r="P12" s="42"/>
      <c r="Q12" s="42"/>
      <c r="R12" s="42"/>
      <c r="S12" s="42"/>
      <c r="T12" s="42"/>
      <c r="U12" s="39"/>
      <c r="V12" s="40"/>
      <c r="W12" s="40"/>
      <c r="X12" s="42"/>
      <c r="Y12" s="42"/>
      <c r="Z12" s="39"/>
      <c r="AA12" s="42"/>
      <c r="AB12" s="39"/>
      <c r="AC12" s="42"/>
      <c r="AD12" s="39"/>
      <c r="AE12" s="205" t="s">
        <v>245</v>
      </c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9"/>
      <c r="AU12" s="42"/>
      <c r="AV12" s="39"/>
      <c r="AW12" s="42"/>
      <c r="AX12" s="39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39"/>
      <c r="BJ12" s="42"/>
      <c r="BK12" s="42"/>
      <c r="BL12" s="42"/>
      <c r="BM12" s="42"/>
    </row>
    <row r="13" spans="1:65" s="43" customFormat="1">
      <c r="A13" s="39" t="str">
        <f>συμβολαια!A13</f>
        <v>..??..</v>
      </c>
      <c r="B13" s="23">
        <f>πολλΣυμβ!D13</f>
        <v>0</v>
      </c>
      <c r="C13" s="23">
        <f>πολλΣυμβ!I13</f>
        <v>0</v>
      </c>
      <c r="D13" s="41"/>
      <c r="E13" s="39"/>
      <c r="F13" s="39"/>
      <c r="G13" s="40"/>
      <c r="H13" s="39"/>
      <c r="I13" s="39"/>
      <c r="J13" s="39"/>
      <c r="K13" s="204" t="s">
        <v>245</v>
      </c>
      <c r="L13" s="42"/>
      <c r="M13" s="42"/>
      <c r="N13" s="42"/>
      <c r="O13" s="42"/>
      <c r="P13" s="42"/>
      <c r="Q13" s="42"/>
      <c r="R13" s="42"/>
      <c r="S13" s="42"/>
      <c r="T13" s="42"/>
      <c r="U13" s="39"/>
      <c r="V13" s="40"/>
      <c r="W13" s="40"/>
      <c r="X13" s="42"/>
      <c r="Y13" s="42"/>
      <c r="Z13" s="39"/>
      <c r="AA13" s="42"/>
      <c r="AB13" s="39"/>
      <c r="AC13" s="42"/>
      <c r="AD13" s="39"/>
      <c r="AE13" s="205" t="s">
        <v>245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9"/>
      <c r="AU13" s="42"/>
      <c r="AV13" s="39"/>
      <c r="AW13" s="42"/>
      <c r="AX13" s="39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39"/>
      <c r="BJ13" s="42"/>
      <c r="BK13" s="42"/>
      <c r="BL13" s="42"/>
      <c r="BM13" s="42"/>
    </row>
    <row r="14" spans="1:65" s="43" customFormat="1">
      <c r="A14" s="39" t="str">
        <f>συμβολαια!A14</f>
        <v>..???..</v>
      </c>
      <c r="B14" s="23">
        <f>πολλΣυμβ!D14</f>
        <v>0</v>
      </c>
      <c r="C14" s="23">
        <f>πολλΣυμβ!I14</f>
        <v>0</v>
      </c>
      <c r="D14" s="41"/>
      <c r="E14" s="39"/>
      <c r="F14" s="39"/>
      <c r="G14" s="40"/>
      <c r="H14" s="39"/>
      <c r="I14" s="39"/>
      <c r="J14" s="39"/>
      <c r="K14" s="204" t="s">
        <v>245</v>
      </c>
      <c r="L14" s="42"/>
      <c r="M14" s="42"/>
      <c r="N14" s="42"/>
      <c r="O14" s="42"/>
      <c r="P14" s="42"/>
      <c r="Q14" s="42"/>
      <c r="R14" s="42"/>
      <c r="S14" s="42"/>
      <c r="T14" s="42"/>
      <c r="U14" s="39"/>
      <c r="V14" s="40"/>
      <c r="W14" s="40"/>
      <c r="X14" s="42"/>
      <c r="Y14" s="42"/>
      <c r="Z14" s="39"/>
      <c r="AA14" s="42"/>
      <c r="AB14" s="39"/>
      <c r="AC14" s="42"/>
      <c r="AD14" s="39"/>
      <c r="AE14" s="205" t="s">
        <v>245</v>
      </c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9"/>
      <c r="AU14" s="42"/>
      <c r="AV14" s="39"/>
      <c r="AW14" s="42"/>
      <c r="AX14" s="39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39"/>
      <c r="BJ14" s="42"/>
      <c r="BK14" s="42"/>
      <c r="BL14" s="42"/>
      <c r="BM14" s="42"/>
    </row>
    <row r="15" spans="1:65" s="43" customFormat="1">
      <c r="A15" s="39">
        <f>συμβολαια!A15</f>
        <v>0</v>
      </c>
      <c r="B15" s="23">
        <f>πολλΣυμβ!D15</f>
        <v>0</v>
      </c>
      <c r="C15" s="23">
        <f>πολλΣυμβ!I15</f>
        <v>0</v>
      </c>
      <c r="D15" s="41"/>
      <c r="E15" s="39"/>
      <c r="F15" s="39"/>
      <c r="G15" s="40"/>
      <c r="H15" s="39"/>
      <c r="I15" s="39"/>
      <c r="J15" s="39"/>
      <c r="K15" s="204" t="s">
        <v>245</v>
      </c>
      <c r="L15" s="42"/>
      <c r="M15" s="42"/>
      <c r="N15" s="42"/>
      <c r="O15" s="42"/>
      <c r="P15" s="42"/>
      <c r="Q15" s="42"/>
      <c r="R15" s="42"/>
      <c r="S15" s="42"/>
      <c r="T15" s="42"/>
      <c r="U15" s="39"/>
      <c r="V15" s="40"/>
      <c r="W15" s="40"/>
      <c r="X15" s="42"/>
      <c r="Y15" s="42"/>
      <c r="Z15" s="39"/>
      <c r="AA15" s="42"/>
      <c r="AB15" s="39"/>
      <c r="AC15" s="42"/>
      <c r="AD15" s="39"/>
      <c r="AE15" s="205" t="s">
        <v>245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9"/>
      <c r="AU15" s="42"/>
      <c r="AV15" s="39"/>
      <c r="AW15" s="42"/>
      <c r="AX15" s="39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39"/>
      <c r="BJ15" s="42"/>
      <c r="BK15" s="42"/>
      <c r="BL15" s="42"/>
      <c r="BM15" s="42"/>
    </row>
    <row r="16" spans="1:65" s="43" customFormat="1">
      <c r="A16" s="39">
        <f>συμβολαια!A16</f>
        <v>0</v>
      </c>
      <c r="B16" s="23">
        <f>πολλΣυμβ!D16</f>
        <v>0</v>
      </c>
      <c r="C16" s="23">
        <f>πολλΣυμβ!I16</f>
        <v>0</v>
      </c>
      <c r="D16" s="41"/>
      <c r="E16" s="39"/>
      <c r="F16" s="39"/>
      <c r="G16" s="40"/>
      <c r="H16" s="39"/>
      <c r="I16" s="39"/>
      <c r="J16" s="39"/>
      <c r="K16" s="204" t="s">
        <v>245</v>
      </c>
      <c r="L16" s="42"/>
      <c r="M16" s="42"/>
      <c r="N16" s="42"/>
      <c r="O16" s="42"/>
      <c r="P16" s="42"/>
      <c r="Q16" s="42"/>
      <c r="R16" s="42"/>
      <c r="S16" s="42"/>
      <c r="T16" s="42"/>
      <c r="U16" s="39"/>
      <c r="V16" s="40"/>
      <c r="W16" s="40"/>
      <c r="X16" s="42"/>
      <c r="Y16" s="42"/>
      <c r="Z16" s="39"/>
      <c r="AA16" s="42"/>
      <c r="AB16" s="39"/>
      <c r="AC16" s="42"/>
      <c r="AD16" s="39"/>
      <c r="AE16" s="205" t="s">
        <v>245</v>
      </c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9"/>
      <c r="AU16" s="42"/>
      <c r="AV16" s="39"/>
      <c r="AW16" s="42"/>
      <c r="AX16" s="39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39"/>
      <c r="BJ16" s="42"/>
      <c r="BK16" s="42"/>
      <c r="BL16" s="42"/>
      <c r="BM16" s="42"/>
    </row>
    <row r="17" spans="1:65" s="43" customFormat="1">
      <c r="A17" s="39" t="str">
        <f>συμβολαια!A17</f>
        <v>..??..</v>
      </c>
      <c r="B17" s="23">
        <f>πολλΣυμβ!D17</f>
        <v>0</v>
      </c>
      <c r="C17" s="23">
        <f>πολλΣυμβ!I17</f>
        <v>0</v>
      </c>
      <c r="D17" s="41"/>
      <c r="E17" s="39"/>
      <c r="F17" s="39"/>
      <c r="G17" s="40"/>
      <c r="H17" s="39"/>
      <c r="I17" s="39"/>
      <c r="J17" s="39"/>
      <c r="K17" s="204" t="s">
        <v>245</v>
      </c>
      <c r="L17" s="42"/>
      <c r="M17" s="42"/>
      <c r="N17" s="42"/>
      <c r="O17" s="42"/>
      <c r="P17" s="42"/>
      <c r="Q17" s="42"/>
      <c r="R17" s="42"/>
      <c r="S17" s="42"/>
      <c r="T17" s="42"/>
      <c r="U17" s="39"/>
      <c r="V17" s="40"/>
      <c r="W17" s="40"/>
      <c r="X17" s="42"/>
      <c r="Y17" s="42"/>
      <c r="Z17" s="39"/>
      <c r="AA17" s="42"/>
      <c r="AB17" s="39"/>
      <c r="AC17" s="42"/>
      <c r="AD17" s="39"/>
      <c r="AE17" s="205" t="s">
        <v>245</v>
      </c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42"/>
      <c r="AV17" s="39"/>
      <c r="AW17" s="42"/>
      <c r="AX17" s="39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39"/>
      <c r="BJ17" s="42"/>
      <c r="BK17" s="42"/>
      <c r="BL17" s="42"/>
      <c r="BM17" s="42"/>
    </row>
    <row r="18" spans="1:65" s="43" customFormat="1">
      <c r="A18" s="39" t="str">
        <f>συμβολαια!A18</f>
        <v>????</v>
      </c>
      <c r="B18" s="23">
        <f>πολλΣυμβ!D18</f>
        <v>0</v>
      </c>
      <c r="C18" s="23">
        <f>πολλΣυμβ!I18</f>
        <v>0</v>
      </c>
      <c r="D18" s="41"/>
      <c r="E18" s="39"/>
      <c r="F18" s="39"/>
      <c r="G18" s="40"/>
      <c r="H18" s="39"/>
      <c r="I18" s="39"/>
      <c r="J18" s="39"/>
      <c r="K18" s="204" t="s">
        <v>245</v>
      </c>
      <c r="L18" s="42"/>
      <c r="M18" s="42"/>
      <c r="N18" s="42"/>
      <c r="O18" s="42"/>
      <c r="P18" s="42"/>
      <c r="Q18" s="42"/>
      <c r="R18" s="42"/>
      <c r="S18" s="42"/>
      <c r="T18" s="42"/>
      <c r="U18" s="39"/>
      <c r="V18" s="40"/>
      <c r="W18" s="40"/>
      <c r="X18" s="42"/>
      <c r="Y18" s="42"/>
      <c r="Z18" s="39"/>
      <c r="AA18" s="42"/>
      <c r="AB18" s="39"/>
      <c r="AC18" s="42"/>
      <c r="AD18" s="39"/>
      <c r="AE18" s="205" t="s">
        <v>245</v>
      </c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42"/>
      <c r="AV18" s="39"/>
      <c r="AW18" s="42"/>
      <c r="AX18" s="39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39"/>
      <c r="BJ18" s="42"/>
      <c r="BK18" s="42"/>
      <c r="BL18" s="42"/>
      <c r="BM18" s="42"/>
    </row>
    <row r="19" spans="1:65" s="43" customFormat="1">
      <c r="A19" s="39">
        <f>συμβολαια!A19</f>
        <v>0</v>
      </c>
      <c r="B19" s="23">
        <f>πολλΣυμβ!D19</f>
        <v>0</v>
      </c>
      <c r="C19" s="23">
        <f>πολλΣυμβ!I19</f>
        <v>0</v>
      </c>
      <c r="D19" s="41"/>
      <c r="E19" s="39"/>
      <c r="F19" s="39"/>
      <c r="G19" s="40"/>
      <c r="H19" s="39"/>
      <c r="I19" s="39"/>
      <c r="J19" s="39"/>
      <c r="K19" s="204" t="s">
        <v>245</v>
      </c>
      <c r="L19" s="42"/>
      <c r="M19" s="42"/>
      <c r="N19" s="42"/>
      <c r="O19" s="42"/>
      <c r="P19" s="42"/>
      <c r="Q19" s="42"/>
      <c r="R19" s="42"/>
      <c r="S19" s="42"/>
      <c r="T19" s="42"/>
      <c r="U19" s="39"/>
      <c r="V19" s="40"/>
      <c r="W19" s="40"/>
      <c r="X19" s="42"/>
      <c r="Y19" s="42"/>
      <c r="Z19" s="39"/>
      <c r="AA19" s="42"/>
      <c r="AB19" s="39"/>
      <c r="AC19" s="42"/>
      <c r="AD19" s="39"/>
      <c r="AE19" s="205" t="s">
        <v>245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39"/>
      <c r="AU19" s="42"/>
      <c r="AV19" s="39"/>
      <c r="AW19" s="42"/>
      <c r="AX19" s="39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39"/>
      <c r="BJ19" s="42"/>
      <c r="BK19" s="42"/>
      <c r="BL19" s="42"/>
      <c r="BM19" s="42"/>
    </row>
    <row r="20" spans="1:65" s="43" customFormat="1">
      <c r="A20" s="39" t="str">
        <f>συμβολαια!A20</f>
        <v>..??..</v>
      </c>
      <c r="B20" s="23">
        <f>πολλΣυμβ!D20</f>
        <v>0</v>
      </c>
      <c r="C20" s="23">
        <f>πολλΣυμβ!I20</f>
        <v>0</v>
      </c>
      <c r="D20" s="41"/>
      <c r="E20" s="39"/>
      <c r="F20" s="39"/>
      <c r="G20" s="40"/>
      <c r="H20" s="39"/>
      <c r="I20" s="39"/>
      <c r="J20" s="39"/>
      <c r="K20" s="204" t="s">
        <v>245</v>
      </c>
      <c r="L20" s="42"/>
      <c r="M20" s="42"/>
      <c r="N20" s="42"/>
      <c r="O20" s="42"/>
      <c r="P20" s="42"/>
      <c r="Q20" s="42"/>
      <c r="R20" s="42"/>
      <c r="S20" s="42"/>
      <c r="T20" s="42"/>
      <c r="U20" s="39"/>
      <c r="V20" s="40"/>
      <c r="W20" s="40"/>
      <c r="X20" s="42"/>
      <c r="Y20" s="42"/>
      <c r="Z20" s="39"/>
      <c r="AA20" s="42"/>
      <c r="AB20" s="39"/>
      <c r="AC20" s="42"/>
      <c r="AD20" s="39"/>
      <c r="AE20" s="205" t="s">
        <v>245</v>
      </c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39"/>
      <c r="AU20" s="42"/>
      <c r="AV20" s="39"/>
      <c r="AW20" s="42"/>
      <c r="AX20" s="39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39"/>
      <c r="BJ20" s="42"/>
      <c r="BK20" s="42"/>
      <c r="BL20" s="42"/>
      <c r="BM20" s="42"/>
    </row>
    <row r="21" spans="1:65" s="43" customFormat="1">
      <c r="A21" s="39" t="str">
        <f>συμβολαια!A21</f>
        <v>..??..</v>
      </c>
      <c r="B21" s="23">
        <f>πολλΣυμβ!D21</f>
        <v>0</v>
      </c>
      <c r="C21" s="23">
        <f>πολλΣυμβ!I21</f>
        <v>0</v>
      </c>
      <c r="D21" s="41"/>
      <c r="E21" s="39"/>
      <c r="F21" s="39"/>
      <c r="G21" s="40"/>
      <c r="H21" s="39"/>
      <c r="I21" s="39"/>
      <c r="J21" s="39"/>
      <c r="K21" s="204" t="s">
        <v>245</v>
      </c>
      <c r="L21" s="42"/>
      <c r="M21" s="42"/>
      <c r="N21" s="42"/>
      <c r="O21" s="42"/>
      <c r="P21" s="42"/>
      <c r="Q21" s="42"/>
      <c r="R21" s="42"/>
      <c r="S21" s="42"/>
      <c r="T21" s="42"/>
      <c r="U21" s="39"/>
      <c r="V21" s="40"/>
      <c r="W21" s="40"/>
      <c r="X21" s="42"/>
      <c r="Y21" s="42"/>
      <c r="Z21" s="39"/>
      <c r="AA21" s="42"/>
      <c r="AB21" s="39"/>
      <c r="AC21" s="42"/>
      <c r="AD21" s="39"/>
      <c r="AE21" s="205" t="s">
        <v>245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39"/>
      <c r="AU21" s="42"/>
      <c r="AV21" s="39"/>
      <c r="AW21" s="42"/>
      <c r="AX21" s="39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39"/>
      <c r="BJ21" s="42"/>
      <c r="BK21" s="42"/>
      <c r="BL21" s="42"/>
      <c r="BM21" s="42"/>
    </row>
    <row r="22" spans="1:65" s="43" customFormat="1">
      <c r="A22" s="39" t="str">
        <f>συμβολαια!A22</f>
        <v>..??..</v>
      </c>
      <c r="B22" s="23">
        <f>πολλΣυμβ!D22</f>
        <v>0</v>
      </c>
      <c r="C22" s="23">
        <f>πολλΣυμβ!I22</f>
        <v>0</v>
      </c>
      <c r="D22" s="41"/>
      <c r="E22" s="39"/>
      <c r="F22" s="39"/>
      <c r="G22" s="40"/>
      <c r="H22" s="39"/>
      <c r="I22" s="39"/>
      <c r="J22" s="39"/>
      <c r="K22" s="204" t="s">
        <v>245</v>
      </c>
      <c r="L22" s="42"/>
      <c r="M22" s="42"/>
      <c r="N22" s="42"/>
      <c r="O22" s="42"/>
      <c r="P22" s="42"/>
      <c r="Q22" s="42"/>
      <c r="R22" s="42"/>
      <c r="S22" s="42"/>
      <c r="T22" s="42"/>
      <c r="U22" s="39"/>
      <c r="V22" s="40"/>
      <c r="W22" s="40"/>
      <c r="X22" s="42"/>
      <c r="Y22" s="42"/>
      <c r="Z22" s="39"/>
      <c r="AA22" s="42"/>
      <c r="AB22" s="39"/>
      <c r="AC22" s="42"/>
      <c r="AD22" s="39"/>
      <c r="AE22" s="205" t="s">
        <v>245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39"/>
      <c r="AU22" s="42"/>
      <c r="AV22" s="39"/>
      <c r="AW22" s="42"/>
      <c r="AX22" s="39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39"/>
      <c r="BJ22" s="42"/>
      <c r="BK22" s="42"/>
      <c r="BL22" s="42"/>
      <c r="BM22" s="42"/>
    </row>
    <row r="23" spans="1:65" s="27" customFormat="1">
      <c r="A23" s="39" t="str">
        <f>συμβολαια!A23</f>
        <v>..??..</v>
      </c>
      <c r="B23" s="23">
        <f>πολλΣυμβ!D23</f>
        <v>0</v>
      </c>
      <c r="C23" s="23">
        <f>πολλΣυμβ!I23</f>
        <v>0</v>
      </c>
      <c r="D23" s="32"/>
      <c r="E23" s="32"/>
      <c r="F23" s="20"/>
      <c r="G23" s="38"/>
      <c r="H23" s="20"/>
      <c r="I23" s="32"/>
      <c r="J23" s="20"/>
      <c r="K23" s="204" t="s">
        <v>245</v>
      </c>
      <c r="L23" s="32"/>
      <c r="M23" s="32"/>
      <c r="N23" s="32"/>
      <c r="O23" s="32"/>
      <c r="P23" s="32"/>
      <c r="Q23" s="32"/>
      <c r="R23" s="32"/>
      <c r="S23" s="32"/>
      <c r="T23" s="32"/>
      <c r="U23" s="20"/>
      <c r="V23" s="38"/>
      <c r="W23" s="38"/>
      <c r="X23" s="32"/>
      <c r="Y23" s="32"/>
      <c r="Z23" s="20"/>
      <c r="AA23" s="32"/>
      <c r="AB23" s="20"/>
      <c r="AC23" s="32"/>
      <c r="AD23" s="20"/>
      <c r="AE23" s="205" t="s">
        <v>245</v>
      </c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20"/>
      <c r="AU23" s="32"/>
      <c r="AV23" s="20"/>
      <c r="AW23" s="32"/>
      <c r="AX23" s="20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20"/>
      <c r="BJ23" s="32"/>
      <c r="BK23" s="32"/>
      <c r="BL23" s="32"/>
      <c r="BM23" s="32"/>
    </row>
    <row r="24" spans="1:65">
      <c r="A24" s="39" t="str">
        <f>συμβολαια!A24</f>
        <v>..??..</v>
      </c>
      <c r="B24" s="23">
        <f>πολλΣυμβ!D24</f>
        <v>0</v>
      </c>
      <c r="C24" s="23">
        <f>πολλΣυμβ!I24</f>
        <v>0</v>
      </c>
      <c r="D24" s="32"/>
      <c r="E24" s="32"/>
      <c r="F24" s="20"/>
      <c r="G24" s="38"/>
      <c r="H24" s="20"/>
      <c r="I24" s="32"/>
      <c r="J24" s="20"/>
      <c r="K24" s="204" t="s">
        <v>245</v>
      </c>
      <c r="L24" s="32"/>
      <c r="M24" s="32"/>
      <c r="N24" s="32"/>
      <c r="O24" s="32"/>
      <c r="P24" s="32"/>
      <c r="Q24" s="32"/>
      <c r="R24" s="32"/>
      <c r="S24" s="32"/>
      <c r="T24" s="32"/>
      <c r="U24" s="20"/>
      <c r="V24" s="38"/>
      <c r="W24" s="38"/>
      <c r="X24" s="32"/>
      <c r="Y24" s="32"/>
      <c r="Z24" s="20"/>
      <c r="AA24" s="32"/>
      <c r="AB24" s="20"/>
      <c r="AC24" s="32"/>
      <c r="AD24" s="20"/>
      <c r="AE24" s="205" t="s">
        <v>245</v>
      </c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20"/>
      <c r="AU24" s="32"/>
      <c r="AV24" s="20"/>
      <c r="AW24" s="32"/>
      <c r="AX24" s="20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20"/>
      <c r="BJ24" s="32"/>
      <c r="BK24" s="32"/>
      <c r="BL24" s="32"/>
      <c r="BM24" s="32"/>
    </row>
    <row r="25" spans="1:65">
      <c r="A25" s="39" t="str">
        <f>συμβολαια!A25</f>
        <v>..??..</v>
      </c>
      <c r="B25" s="23">
        <f>πολλΣυμβ!D25</f>
        <v>0</v>
      </c>
      <c r="C25" s="23">
        <f>πολλΣυμβ!I25</f>
        <v>0</v>
      </c>
      <c r="D25" s="32"/>
      <c r="E25" s="32"/>
      <c r="F25" s="20"/>
      <c r="G25" s="38"/>
      <c r="H25" s="20"/>
      <c r="I25" s="32"/>
      <c r="J25" s="20"/>
      <c r="K25" s="204" t="s">
        <v>245</v>
      </c>
      <c r="L25" s="32"/>
      <c r="M25" s="32"/>
      <c r="N25" s="32"/>
      <c r="O25" s="32"/>
      <c r="P25" s="32"/>
      <c r="Q25" s="32"/>
      <c r="R25" s="32"/>
      <c r="S25" s="32"/>
      <c r="T25" s="32"/>
      <c r="U25" s="20"/>
      <c r="V25" s="38"/>
      <c r="W25" s="38"/>
      <c r="X25" s="32"/>
      <c r="Y25" s="32"/>
      <c r="Z25" s="20"/>
      <c r="AA25" s="32"/>
      <c r="AB25" s="20"/>
      <c r="AC25" s="32"/>
      <c r="AD25" s="20"/>
      <c r="AE25" s="205" t="s">
        <v>245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20"/>
      <c r="AU25" s="32"/>
      <c r="AV25" s="20"/>
      <c r="AW25" s="32"/>
      <c r="AX25" s="20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20"/>
      <c r="BJ25" s="32"/>
      <c r="BK25" s="32"/>
      <c r="BL25" s="32"/>
      <c r="BM25" s="32"/>
    </row>
    <row r="26" spans="1:65">
      <c r="A26" s="39" t="str">
        <f>συμβολαια!A26</f>
        <v>????</v>
      </c>
      <c r="B26" s="23" t="str">
        <f>πολλΣυμβ!D26</f>
        <v>..???..</v>
      </c>
      <c r="C26" s="23">
        <f>πολλΣυμβ!I26</f>
        <v>0</v>
      </c>
      <c r="D26" s="32"/>
      <c r="E26" s="32"/>
      <c r="F26" s="20"/>
      <c r="G26" s="38"/>
      <c r="H26" s="20"/>
      <c r="I26" s="32"/>
      <c r="J26" s="20"/>
      <c r="K26" s="204" t="s">
        <v>245</v>
      </c>
      <c r="L26" s="32"/>
      <c r="M26" s="32"/>
      <c r="N26" s="32"/>
      <c r="O26" s="32"/>
      <c r="P26" s="32"/>
      <c r="Q26" s="32"/>
      <c r="R26" s="32"/>
      <c r="S26" s="32"/>
      <c r="T26" s="32"/>
      <c r="U26" s="20"/>
      <c r="V26" s="38"/>
      <c r="W26" s="38"/>
      <c r="X26" s="32"/>
      <c r="Y26" s="32"/>
      <c r="Z26" s="20"/>
      <c r="AA26" s="32"/>
      <c r="AB26" s="20"/>
      <c r="AC26" s="32"/>
      <c r="AD26" s="20"/>
      <c r="AE26" s="205" t="s">
        <v>245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20"/>
      <c r="AU26" s="32"/>
      <c r="AV26" s="20"/>
      <c r="AW26" s="32"/>
      <c r="AX26" s="20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20"/>
      <c r="BJ26" s="32"/>
      <c r="BK26" s="32"/>
      <c r="BL26" s="32"/>
      <c r="BM26" s="32"/>
    </row>
    <row r="27" spans="1:65">
      <c r="A27" s="39">
        <f>συμβολαια!A27</f>
        <v>0</v>
      </c>
      <c r="B27" s="23" t="str">
        <f>πολλΣυμβ!D27</f>
        <v>..???..</v>
      </c>
      <c r="C27" s="23">
        <f>πολλΣυμβ!I27</f>
        <v>0</v>
      </c>
      <c r="D27" s="32"/>
      <c r="E27" s="32"/>
      <c r="F27" s="20"/>
      <c r="G27" s="38"/>
      <c r="H27" s="20"/>
      <c r="I27" s="32"/>
      <c r="J27" s="20"/>
      <c r="K27" s="204" t="s">
        <v>245</v>
      </c>
      <c r="L27" s="32"/>
      <c r="M27" s="32"/>
      <c r="N27" s="32"/>
      <c r="O27" s="32"/>
      <c r="P27" s="32"/>
      <c r="Q27" s="32"/>
      <c r="R27" s="32"/>
      <c r="S27" s="32"/>
      <c r="T27" s="32"/>
      <c r="U27" s="20"/>
      <c r="V27" s="38"/>
      <c r="W27" s="38"/>
      <c r="X27" s="32"/>
      <c r="Y27" s="32"/>
      <c r="Z27" s="20"/>
      <c r="AA27" s="32"/>
      <c r="AB27" s="20"/>
      <c r="AC27" s="32"/>
      <c r="AD27" s="20"/>
      <c r="AE27" s="205" t="s">
        <v>245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20"/>
      <c r="AU27" s="32"/>
      <c r="AV27" s="20"/>
      <c r="AW27" s="32"/>
      <c r="AX27" s="20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20"/>
      <c r="BJ27" s="32"/>
      <c r="BK27" s="32"/>
      <c r="BL27" s="32"/>
      <c r="BM27" s="32"/>
    </row>
    <row r="28" spans="1:65">
      <c r="A28" s="39" t="str">
        <f>συμβολαια!A28</f>
        <v>..??..</v>
      </c>
      <c r="B28" s="23">
        <f>πολλΣυμβ!D28</f>
        <v>0</v>
      </c>
      <c r="C28" s="23">
        <f>πολλΣυμβ!I28</f>
        <v>0</v>
      </c>
      <c r="D28" s="32"/>
      <c r="E28" s="32"/>
      <c r="F28" s="20"/>
      <c r="G28" s="38"/>
      <c r="H28" s="20"/>
      <c r="I28" s="32"/>
      <c r="J28" s="20"/>
      <c r="K28" s="204" t="s">
        <v>245</v>
      </c>
      <c r="L28" s="32"/>
      <c r="M28" s="32"/>
      <c r="N28" s="32"/>
      <c r="O28" s="32"/>
      <c r="P28" s="32"/>
      <c r="Q28" s="32"/>
      <c r="R28" s="32"/>
      <c r="S28" s="32"/>
      <c r="T28" s="32"/>
      <c r="U28" s="20"/>
      <c r="V28" s="38"/>
      <c r="W28" s="38"/>
      <c r="X28" s="32"/>
      <c r="Y28" s="32"/>
      <c r="Z28" s="20"/>
      <c r="AA28" s="32"/>
      <c r="AB28" s="20"/>
      <c r="AC28" s="32"/>
      <c r="AD28" s="20"/>
      <c r="AE28" s="205" t="s">
        <v>245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20"/>
      <c r="AU28" s="32"/>
      <c r="AV28" s="20"/>
      <c r="AW28" s="32"/>
      <c r="AX28" s="20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20"/>
      <c r="BJ28" s="32"/>
      <c r="BK28" s="32"/>
      <c r="BL28" s="32"/>
      <c r="BM28" s="32"/>
    </row>
    <row r="29" spans="1:65">
      <c r="A29" s="39" t="str">
        <f>συμβολαια!A29</f>
        <v>..??..</v>
      </c>
      <c r="B29" s="23">
        <f>πολλΣυμβ!D29</f>
        <v>0</v>
      </c>
      <c r="C29" s="23">
        <f>πολλΣυμβ!I29</f>
        <v>0</v>
      </c>
      <c r="D29" s="32"/>
      <c r="E29" s="32"/>
      <c r="F29" s="20"/>
      <c r="G29" s="38"/>
      <c r="H29" s="20"/>
      <c r="I29" s="32"/>
      <c r="J29" s="20"/>
      <c r="K29" s="204" t="s">
        <v>245</v>
      </c>
      <c r="L29" s="32"/>
      <c r="M29" s="32"/>
      <c r="N29" s="32"/>
      <c r="O29" s="32"/>
      <c r="P29" s="32"/>
      <c r="Q29" s="32"/>
      <c r="R29" s="32"/>
      <c r="S29" s="32"/>
      <c r="T29" s="32"/>
      <c r="U29" s="20"/>
      <c r="V29" s="38"/>
      <c r="W29" s="38"/>
      <c r="X29" s="32"/>
      <c r="Y29" s="32"/>
      <c r="Z29" s="20"/>
      <c r="AA29" s="32"/>
      <c r="AB29" s="20"/>
      <c r="AC29" s="32"/>
      <c r="AD29" s="20"/>
      <c r="AE29" s="205" t="s">
        <v>245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20"/>
      <c r="AU29" s="32"/>
      <c r="AV29" s="20"/>
      <c r="AW29" s="32"/>
      <c r="AX29" s="20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20"/>
      <c r="BJ29" s="32"/>
      <c r="BK29" s="32"/>
      <c r="BL29" s="32"/>
      <c r="BM29" s="32"/>
    </row>
    <row r="30" spans="1:65">
      <c r="A30" s="39" t="str">
        <f>συμβολαια!A30</f>
        <v>..??..</v>
      </c>
      <c r="B30" s="23">
        <f>πολλΣυμβ!D30</f>
        <v>0</v>
      </c>
      <c r="C30" s="23">
        <f>πολλΣυμβ!I30</f>
        <v>0</v>
      </c>
      <c r="D30" s="32"/>
      <c r="E30" s="32"/>
      <c r="F30" s="20"/>
      <c r="G30" s="38"/>
      <c r="H30" s="20"/>
      <c r="I30" s="32"/>
      <c r="J30" s="20"/>
      <c r="K30" s="204" t="s">
        <v>245</v>
      </c>
      <c r="L30" s="32"/>
      <c r="M30" s="32"/>
      <c r="N30" s="32"/>
      <c r="O30" s="32"/>
      <c r="P30" s="32"/>
      <c r="Q30" s="32"/>
      <c r="R30" s="32"/>
      <c r="S30" s="32"/>
      <c r="T30" s="32"/>
      <c r="U30" s="20"/>
      <c r="V30" s="38"/>
      <c r="W30" s="38"/>
      <c r="X30" s="32"/>
      <c r="Y30" s="32"/>
      <c r="Z30" s="20"/>
      <c r="AA30" s="32"/>
      <c r="AB30" s="20"/>
      <c r="AC30" s="32"/>
      <c r="AD30" s="20"/>
      <c r="AE30" s="205" t="s">
        <v>245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20"/>
      <c r="AU30" s="32"/>
      <c r="AV30" s="20"/>
      <c r="AW30" s="32"/>
      <c r="AX30" s="20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20"/>
      <c r="BJ30" s="32"/>
      <c r="BK30" s="32"/>
      <c r="BL30" s="32"/>
      <c r="BM30" s="32"/>
    </row>
    <row r="31" spans="1:65">
      <c r="A31" s="39" t="str">
        <f>συμβολαια!A31</f>
        <v>..??..</v>
      </c>
      <c r="B31" s="23">
        <f>πολλΣυμβ!D31</f>
        <v>0</v>
      </c>
      <c r="C31" s="23">
        <f>πολλΣυμβ!I31</f>
        <v>0</v>
      </c>
      <c r="D31" s="32"/>
      <c r="E31" s="32"/>
      <c r="F31" s="20"/>
      <c r="G31" s="38"/>
      <c r="H31" s="20"/>
      <c r="I31" s="32"/>
      <c r="J31" s="20"/>
      <c r="K31" s="204" t="s">
        <v>245</v>
      </c>
      <c r="L31" s="32"/>
      <c r="M31" s="32"/>
      <c r="N31" s="32"/>
      <c r="O31" s="32"/>
      <c r="P31" s="32"/>
      <c r="Q31" s="32"/>
      <c r="R31" s="32"/>
      <c r="S31" s="32"/>
      <c r="T31" s="32"/>
      <c r="U31" s="20"/>
      <c r="V31" s="38"/>
      <c r="W31" s="38"/>
      <c r="X31" s="32"/>
      <c r="Y31" s="32"/>
      <c r="Z31" s="20"/>
      <c r="AA31" s="32"/>
      <c r="AB31" s="20"/>
      <c r="AC31" s="32"/>
      <c r="AD31" s="20"/>
      <c r="AE31" s="205" t="s">
        <v>245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20"/>
      <c r="AU31" s="32"/>
      <c r="AV31" s="20"/>
      <c r="AW31" s="32"/>
      <c r="AX31" s="20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20"/>
      <c r="BJ31" s="32"/>
      <c r="BK31" s="32"/>
      <c r="BL31" s="32"/>
      <c r="BM31" s="32"/>
    </row>
    <row r="32" spans="1:65">
      <c r="A32" s="39" t="str">
        <f>συμβολαια!A32</f>
        <v>..??..</v>
      </c>
      <c r="B32" s="23">
        <f>πολλΣυμβ!D32</f>
        <v>0</v>
      </c>
      <c r="C32" s="23">
        <f>πολλΣυμβ!I32</f>
        <v>0</v>
      </c>
      <c r="D32" s="32"/>
      <c r="E32" s="32"/>
      <c r="F32" s="20"/>
      <c r="G32" s="38"/>
      <c r="H32" s="20"/>
      <c r="I32" s="32"/>
      <c r="J32" s="20"/>
      <c r="K32" s="204" t="s">
        <v>245</v>
      </c>
      <c r="L32" s="32"/>
      <c r="M32" s="32"/>
      <c r="N32" s="32"/>
      <c r="O32" s="32"/>
      <c r="P32" s="32"/>
      <c r="Q32" s="32"/>
      <c r="R32" s="32"/>
      <c r="S32" s="32"/>
      <c r="T32" s="32"/>
      <c r="U32" s="20"/>
      <c r="V32" s="38"/>
      <c r="W32" s="38"/>
      <c r="X32" s="32"/>
      <c r="Y32" s="32"/>
      <c r="Z32" s="20"/>
      <c r="AA32" s="32"/>
      <c r="AB32" s="20"/>
      <c r="AC32" s="32"/>
      <c r="AD32" s="20"/>
      <c r="AE32" s="205" t="s">
        <v>245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0"/>
      <c r="AU32" s="32"/>
      <c r="AV32" s="20"/>
      <c r="AW32" s="32"/>
      <c r="AX32" s="20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20"/>
      <c r="BJ32" s="32"/>
      <c r="BK32" s="32"/>
      <c r="BL32" s="32"/>
      <c r="BM32" s="32"/>
    </row>
    <row r="33" spans="1:65">
      <c r="A33" s="39" t="str">
        <f>συμβολαια!A33</f>
        <v>..??..</v>
      </c>
      <c r="B33" s="23">
        <f>πολλΣυμβ!D33</f>
        <v>0</v>
      </c>
      <c r="C33" s="23">
        <f>πολλΣυμβ!I33</f>
        <v>0</v>
      </c>
      <c r="D33" s="32"/>
      <c r="E33" s="32"/>
      <c r="F33" s="20"/>
      <c r="G33" s="38"/>
      <c r="H33" s="20"/>
      <c r="I33" s="32"/>
      <c r="J33" s="20"/>
      <c r="K33" s="204" t="s">
        <v>245</v>
      </c>
      <c r="L33" s="32"/>
      <c r="M33" s="32"/>
      <c r="N33" s="32"/>
      <c r="O33" s="32"/>
      <c r="P33" s="32"/>
      <c r="Q33" s="32"/>
      <c r="R33" s="32"/>
      <c r="S33" s="32"/>
      <c r="T33" s="32"/>
      <c r="U33" s="20"/>
      <c r="V33" s="38"/>
      <c r="W33" s="38"/>
      <c r="X33" s="32"/>
      <c r="Y33" s="32"/>
      <c r="Z33" s="20"/>
      <c r="AA33" s="32"/>
      <c r="AB33" s="20"/>
      <c r="AC33" s="32"/>
      <c r="AD33" s="20"/>
      <c r="AE33" s="205" t="s">
        <v>245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20"/>
      <c r="AU33" s="32"/>
      <c r="AV33" s="20"/>
      <c r="AW33" s="32"/>
      <c r="AX33" s="20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20"/>
      <c r="BJ33" s="32"/>
      <c r="BK33" s="32"/>
      <c r="BL33" s="32"/>
      <c r="BM33" s="32"/>
    </row>
    <row r="34" spans="1:65">
      <c r="A34" s="39" t="str">
        <f>συμβολαια!A34</f>
        <v>..??..</v>
      </c>
      <c r="B34" s="23">
        <f>πολλΣυμβ!D34</f>
        <v>0</v>
      </c>
      <c r="C34" s="23">
        <f>πολλΣυμβ!I34</f>
        <v>0</v>
      </c>
      <c r="D34" s="32"/>
      <c r="E34" s="32"/>
      <c r="F34" s="20"/>
      <c r="G34" s="38"/>
      <c r="H34" s="20"/>
      <c r="I34" s="32"/>
      <c r="J34" s="20"/>
      <c r="K34" s="204" t="s">
        <v>245</v>
      </c>
      <c r="L34" s="32"/>
      <c r="M34" s="32"/>
      <c r="N34" s="32"/>
      <c r="O34" s="32"/>
      <c r="P34" s="32"/>
      <c r="Q34" s="32"/>
      <c r="R34" s="32"/>
      <c r="S34" s="32"/>
      <c r="T34" s="32"/>
      <c r="U34" s="20"/>
      <c r="V34" s="38"/>
      <c r="W34" s="38"/>
      <c r="X34" s="32"/>
      <c r="Y34" s="32"/>
      <c r="Z34" s="20"/>
      <c r="AA34" s="32"/>
      <c r="AB34" s="20"/>
      <c r="AC34" s="32"/>
      <c r="AD34" s="20"/>
      <c r="AE34" s="205" t="s">
        <v>245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20"/>
      <c r="AU34" s="32"/>
      <c r="AV34" s="20"/>
      <c r="AW34" s="32"/>
      <c r="AX34" s="20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20"/>
      <c r="BJ34" s="32"/>
      <c r="BK34" s="32"/>
      <c r="BL34" s="32"/>
      <c r="BM34" s="32"/>
    </row>
    <row r="35" spans="1:65">
      <c r="A35" s="39" t="str">
        <f>συμβολαια!A35</f>
        <v>..??..</v>
      </c>
      <c r="B35" s="23">
        <f>πολλΣυμβ!D35</f>
        <v>0</v>
      </c>
      <c r="C35" s="23">
        <f>πολλΣυμβ!I35</f>
        <v>0</v>
      </c>
      <c r="D35" s="32"/>
      <c r="E35" s="32"/>
      <c r="F35" s="20"/>
      <c r="G35" s="38"/>
      <c r="H35" s="20"/>
      <c r="I35" s="32"/>
      <c r="J35" s="20"/>
      <c r="K35" s="204" t="s">
        <v>245</v>
      </c>
      <c r="L35" s="32"/>
      <c r="M35" s="32"/>
      <c r="N35" s="32"/>
      <c r="O35" s="32"/>
      <c r="P35" s="32"/>
      <c r="Q35" s="32"/>
      <c r="R35" s="32"/>
      <c r="S35" s="32"/>
      <c r="T35" s="32"/>
      <c r="U35" s="20"/>
      <c r="V35" s="38"/>
      <c r="W35" s="38"/>
      <c r="X35" s="32"/>
      <c r="Y35" s="32"/>
      <c r="Z35" s="20"/>
      <c r="AA35" s="32"/>
      <c r="AB35" s="20"/>
      <c r="AC35" s="32"/>
      <c r="AD35" s="20"/>
      <c r="AE35" s="205" t="s">
        <v>245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20"/>
      <c r="AU35" s="32"/>
      <c r="AV35" s="20"/>
      <c r="AW35" s="32"/>
      <c r="AX35" s="20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20"/>
      <c r="BJ35" s="32"/>
      <c r="BK35" s="32"/>
      <c r="BL35" s="32"/>
      <c r="BM35" s="32"/>
    </row>
    <row r="36" spans="1:65">
      <c r="A36" s="39" t="str">
        <f>συμβολαια!A36</f>
        <v>..??..</v>
      </c>
      <c r="B36" s="23">
        <f>πολλΣυμβ!D36</f>
        <v>0</v>
      </c>
      <c r="C36" s="23">
        <f>πολλΣυμβ!I36</f>
        <v>0</v>
      </c>
      <c r="D36" s="32"/>
      <c r="E36" s="32"/>
      <c r="F36" s="20"/>
      <c r="G36" s="38"/>
      <c r="H36" s="20"/>
      <c r="I36" s="32"/>
      <c r="J36" s="20"/>
      <c r="K36" s="204" t="s">
        <v>245</v>
      </c>
      <c r="L36" s="32"/>
      <c r="M36" s="32"/>
      <c r="N36" s="32"/>
      <c r="O36" s="32"/>
      <c r="P36" s="32"/>
      <c r="Q36" s="32"/>
      <c r="R36" s="32"/>
      <c r="S36" s="32"/>
      <c r="T36" s="32"/>
      <c r="U36" s="20"/>
      <c r="V36" s="38"/>
      <c r="W36" s="38"/>
      <c r="X36" s="32"/>
      <c r="Y36" s="32"/>
      <c r="Z36" s="20"/>
      <c r="AA36" s="32"/>
      <c r="AB36" s="20"/>
      <c r="AC36" s="32"/>
      <c r="AD36" s="20"/>
      <c r="AE36" s="205" t="s">
        <v>245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20"/>
      <c r="AU36" s="32"/>
      <c r="AV36" s="20"/>
      <c r="AW36" s="32"/>
      <c r="AX36" s="20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20"/>
      <c r="BJ36" s="32"/>
      <c r="BK36" s="32"/>
      <c r="BL36" s="32"/>
      <c r="BM36" s="32"/>
    </row>
    <row r="37" spans="1:65">
      <c r="A37" s="39" t="str">
        <f>συμβολαια!A37</f>
        <v>..??..</v>
      </c>
      <c r="B37" s="23">
        <f>πολλΣυμβ!D37</f>
        <v>0</v>
      </c>
      <c r="C37" s="23">
        <f>πολλΣυμβ!I37</f>
        <v>0</v>
      </c>
      <c r="D37" s="32"/>
      <c r="E37" s="32"/>
      <c r="F37" s="20"/>
      <c r="G37" s="38"/>
      <c r="H37" s="20"/>
      <c r="I37" s="32"/>
      <c r="J37" s="20"/>
      <c r="K37" s="204" t="s">
        <v>245</v>
      </c>
      <c r="L37" s="32"/>
      <c r="M37" s="32"/>
      <c r="N37" s="32"/>
      <c r="O37" s="32"/>
      <c r="P37" s="32"/>
      <c r="Q37" s="32"/>
      <c r="R37" s="32"/>
      <c r="S37" s="32"/>
      <c r="T37" s="32"/>
      <c r="U37" s="20"/>
      <c r="V37" s="38"/>
      <c r="W37" s="38"/>
      <c r="X37" s="32"/>
      <c r="Y37" s="32"/>
      <c r="Z37" s="20"/>
      <c r="AA37" s="32"/>
      <c r="AB37" s="20"/>
      <c r="AC37" s="32"/>
      <c r="AD37" s="20"/>
      <c r="AE37" s="205" t="s">
        <v>245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20"/>
      <c r="AU37" s="32"/>
      <c r="AV37" s="20"/>
      <c r="AW37" s="32"/>
      <c r="AX37" s="20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20"/>
      <c r="BJ37" s="32"/>
      <c r="BK37" s="32"/>
      <c r="BL37" s="32"/>
      <c r="BM37" s="32"/>
    </row>
    <row r="38" spans="1:65">
      <c r="A38" s="39" t="str">
        <f>συμβολαια!A38</f>
        <v>..??..</v>
      </c>
      <c r="B38" s="23">
        <f>πολλΣυμβ!D38</f>
        <v>0</v>
      </c>
      <c r="C38" s="23">
        <f>πολλΣυμβ!I38</f>
        <v>0</v>
      </c>
      <c r="D38" s="32"/>
      <c r="E38" s="32"/>
      <c r="F38" s="20"/>
      <c r="G38" s="38"/>
      <c r="H38" s="20"/>
      <c r="I38" s="32"/>
      <c r="J38" s="20"/>
      <c r="K38" s="204" t="s">
        <v>245</v>
      </c>
      <c r="L38" s="32"/>
      <c r="M38" s="32"/>
      <c r="N38" s="32"/>
      <c r="O38" s="32"/>
      <c r="P38" s="32"/>
      <c r="Q38" s="32"/>
      <c r="R38" s="32"/>
      <c r="S38" s="32"/>
      <c r="T38" s="32"/>
      <c r="U38" s="20"/>
      <c r="V38" s="38"/>
      <c r="W38" s="38"/>
      <c r="X38" s="32"/>
      <c r="Y38" s="32"/>
      <c r="Z38" s="20"/>
      <c r="AA38" s="32"/>
      <c r="AB38" s="20"/>
      <c r="AC38" s="32"/>
      <c r="AD38" s="20"/>
      <c r="AE38" s="205" t="s">
        <v>245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20"/>
      <c r="AU38" s="32"/>
      <c r="AV38" s="20"/>
      <c r="AW38" s="32"/>
      <c r="AX38" s="20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20"/>
      <c r="BJ38" s="32"/>
      <c r="BK38" s="32"/>
      <c r="BL38" s="32"/>
      <c r="BM38" s="32"/>
    </row>
    <row r="39" spans="1:65">
      <c r="A39" s="39" t="str">
        <f>συμβολαια!A39</f>
        <v>..??..</v>
      </c>
      <c r="B39" s="23">
        <f>πολλΣυμβ!D39</f>
        <v>0</v>
      </c>
      <c r="C39" s="23">
        <f>πολλΣυμβ!I39</f>
        <v>0</v>
      </c>
      <c r="D39" s="32"/>
      <c r="E39" s="32"/>
      <c r="F39" s="20"/>
      <c r="G39" s="38"/>
      <c r="H39" s="20"/>
      <c r="I39" s="32"/>
      <c r="J39" s="20"/>
      <c r="K39" s="204" t="s">
        <v>245</v>
      </c>
      <c r="L39" s="32"/>
      <c r="M39" s="32"/>
      <c r="N39" s="32"/>
      <c r="O39" s="32"/>
      <c r="P39" s="32"/>
      <c r="Q39" s="32"/>
      <c r="R39" s="32"/>
      <c r="S39" s="32"/>
      <c r="T39" s="32"/>
      <c r="U39" s="20"/>
      <c r="V39" s="38"/>
      <c r="W39" s="38"/>
      <c r="X39" s="32"/>
      <c r="Y39" s="32"/>
      <c r="Z39" s="20"/>
      <c r="AA39" s="32"/>
      <c r="AB39" s="20"/>
      <c r="AC39" s="32"/>
      <c r="AD39" s="20"/>
      <c r="AE39" s="205" t="s">
        <v>245</v>
      </c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20"/>
      <c r="AU39" s="32"/>
      <c r="AV39" s="20"/>
      <c r="AW39" s="32"/>
      <c r="AX39" s="20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20"/>
      <c r="BJ39" s="32"/>
      <c r="BK39" s="32"/>
      <c r="BL39" s="32"/>
      <c r="BM39" s="32"/>
    </row>
    <row r="40" spans="1:65">
      <c r="A40" s="39" t="str">
        <f>συμβολαια!A40</f>
        <v>..??..</v>
      </c>
      <c r="B40" s="23">
        <f>πολλΣυμβ!D40</f>
        <v>0</v>
      </c>
      <c r="C40" s="23">
        <f>πολλΣυμβ!I40</f>
        <v>0</v>
      </c>
      <c r="D40" s="32"/>
      <c r="E40" s="32"/>
      <c r="F40" s="20"/>
      <c r="G40" s="38"/>
      <c r="H40" s="20"/>
      <c r="I40" s="32"/>
      <c r="J40" s="20"/>
      <c r="K40" s="204" t="s">
        <v>245</v>
      </c>
      <c r="L40" s="32"/>
      <c r="M40" s="32"/>
      <c r="N40" s="32"/>
      <c r="O40" s="32"/>
      <c r="P40" s="32"/>
      <c r="Q40" s="32"/>
      <c r="R40" s="32"/>
      <c r="S40" s="32"/>
      <c r="T40" s="32"/>
      <c r="U40" s="20"/>
      <c r="V40" s="38"/>
      <c r="W40" s="38"/>
      <c r="X40" s="32"/>
      <c r="Y40" s="32"/>
      <c r="Z40" s="20"/>
      <c r="AA40" s="32"/>
      <c r="AB40" s="20"/>
      <c r="AC40" s="32"/>
      <c r="AD40" s="20"/>
      <c r="AE40" s="205" t="s">
        <v>245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20"/>
      <c r="AU40" s="32"/>
      <c r="AV40" s="20"/>
      <c r="AW40" s="32"/>
      <c r="AX40" s="20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20"/>
      <c r="BJ40" s="32"/>
      <c r="BK40" s="32"/>
      <c r="BL40" s="32"/>
      <c r="BM40" s="32"/>
    </row>
    <row r="41" spans="1:65">
      <c r="A41" s="39" t="str">
        <f>συμβολαια!A41</f>
        <v>..??..</v>
      </c>
      <c r="B41" s="23">
        <f>πολλΣυμβ!D41</f>
        <v>0</v>
      </c>
      <c r="C41" s="23">
        <f>πολλΣυμβ!I41</f>
        <v>0</v>
      </c>
      <c r="D41" s="32"/>
      <c r="E41" s="32"/>
      <c r="F41" s="20"/>
      <c r="G41" s="38"/>
      <c r="H41" s="20"/>
      <c r="I41" s="32"/>
      <c r="J41" s="20"/>
      <c r="K41" s="204" t="s">
        <v>245</v>
      </c>
      <c r="L41" s="32"/>
      <c r="M41" s="32"/>
      <c r="N41" s="32"/>
      <c r="O41" s="32"/>
      <c r="P41" s="32"/>
      <c r="Q41" s="32"/>
      <c r="R41" s="32"/>
      <c r="S41" s="32"/>
      <c r="T41" s="32"/>
      <c r="U41" s="20"/>
      <c r="V41" s="38"/>
      <c r="W41" s="38"/>
      <c r="X41" s="32"/>
      <c r="Y41" s="32"/>
      <c r="Z41" s="20"/>
      <c r="AA41" s="32"/>
      <c r="AB41" s="20"/>
      <c r="AC41" s="32"/>
      <c r="AD41" s="20"/>
      <c r="AE41" s="205" t="s">
        <v>245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20"/>
      <c r="AU41" s="32"/>
      <c r="AV41" s="20"/>
      <c r="AW41" s="32"/>
      <c r="AX41" s="20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20"/>
      <c r="BJ41" s="32"/>
      <c r="BK41" s="32"/>
      <c r="BL41" s="32"/>
      <c r="BM41" s="32"/>
    </row>
    <row r="42" spans="1:65">
      <c r="A42" s="39" t="str">
        <f>συμβολαια!A42</f>
        <v>..??..</v>
      </c>
      <c r="B42" s="23">
        <f>πολλΣυμβ!D42</f>
        <v>0</v>
      </c>
      <c r="C42" s="23">
        <f>πολλΣυμβ!I42</f>
        <v>0</v>
      </c>
      <c r="D42" s="32"/>
      <c r="E42" s="32"/>
      <c r="F42" s="20"/>
      <c r="G42" s="38"/>
      <c r="H42" s="20"/>
      <c r="I42" s="32"/>
      <c r="J42" s="20"/>
      <c r="K42" s="204" t="s">
        <v>245</v>
      </c>
      <c r="L42" s="32"/>
      <c r="M42" s="32"/>
      <c r="N42" s="32"/>
      <c r="O42" s="32"/>
      <c r="P42" s="32"/>
      <c r="Q42" s="32"/>
      <c r="R42" s="32"/>
      <c r="S42" s="32"/>
      <c r="T42" s="32"/>
      <c r="U42" s="20"/>
      <c r="V42" s="38"/>
      <c r="W42" s="38"/>
      <c r="X42" s="32"/>
      <c r="Y42" s="32"/>
      <c r="Z42" s="20"/>
      <c r="AA42" s="32"/>
      <c r="AB42" s="20"/>
      <c r="AC42" s="32"/>
      <c r="AD42" s="20"/>
      <c r="AE42" s="205" t="s">
        <v>245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20"/>
      <c r="AU42" s="32"/>
      <c r="AV42" s="20"/>
      <c r="AW42" s="32"/>
      <c r="AX42" s="20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20"/>
      <c r="BJ42" s="32"/>
      <c r="BK42" s="32"/>
      <c r="BL42" s="32"/>
      <c r="BM42" s="32"/>
    </row>
    <row r="43" spans="1:65">
      <c r="A43" s="39" t="str">
        <f>συμβολαια!A43</f>
        <v>????</v>
      </c>
      <c r="B43" s="23">
        <f>πολλΣυμβ!D43</f>
        <v>0</v>
      </c>
      <c r="C43" s="23">
        <f>πολλΣυμβ!I43</f>
        <v>0</v>
      </c>
      <c r="D43" s="32"/>
      <c r="E43" s="32"/>
      <c r="F43" s="20"/>
      <c r="G43" s="38"/>
      <c r="H43" s="20"/>
      <c r="I43" s="32"/>
      <c r="J43" s="20"/>
      <c r="K43" s="204" t="s">
        <v>245</v>
      </c>
      <c r="L43" s="32"/>
      <c r="M43" s="32"/>
      <c r="N43" s="32"/>
      <c r="O43" s="32"/>
      <c r="P43" s="32"/>
      <c r="Q43" s="32"/>
      <c r="R43" s="32"/>
      <c r="S43" s="32"/>
      <c r="T43" s="32"/>
      <c r="U43" s="20"/>
      <c r="V43" s="38"/>
      <c r="W43" s="38"/>
      <c r="X43" s="32"/>
      <c r="Y43" s="32"/>
      <c r="Z43" s="20"/>
      <c r="AA43" s="32"/>
      <c r="AB43" s="20"/>
      <c r="AC43" s="32"/>
      <c r="AD43" s="20"/>
      <c r="AE43" s="205" t="s">
        <v>245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20"/>
      <c r="AU43" s="32"/>
      <c r="AV43" s="20"/>
      <c r="AW43" s="32"/>
      <c r="AX43" s="20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20"/>
      <c r="BJ43" s="32"/>
      <c r="BK43" s="32"/>
      <c r="BL43" s="32"/>
      <c r="BM43" s="32"/>
    </row>
    <row r="44" spans="1:65">
      <c r="A44" s="39">
        <f>συμβολαια!A44</f>
        <v>0</v>
      </c>
      <c r="B44" s="23">
        <f>πολλΣυμβ!D44</f>
        <v>0</v>
      </c>
      <c r="C44" s="23">
        <f>πολλΣυμβ!I44</f>
        <v>0</v>
      </c>
      <c r="D44" s="32"/>
      <c r="E44" s="32"/>
      <c r="F44" s="20"/>
      <c r="G44" s="38"/>
      <c r="H44" s="20"/>
      <c r="I44" s="32"/>
      <c r="J44" s="20"/>
      <c r="K44" s="204" t="s">
        <v>245</v>
      </c>
      <c r="L44" s="32"/>
      <c r="M44" s="32"/>
      <c r="N44" s="32"/>
      <c r="O44" s="32"/>
      <c r="P44" s="32"/>
      <c r="Q44" s="32"/>
      <c r="R44" s="32"/>
      <c r="S44" s="32"/>
      <c r="T44" s="32"/>
      <c r="U44" s="20"/>
      <c r="V44" s="38"/>
      <c r="W44" s="38"/>
      <c r="X44" s="32"/>
      <c r="Y44" s="32"/>
      <c r="Z44" s="20"/>
      <c r="AA44" s="32"/>
      <c r="AB44" s="20"/>
      <c r="AC44" s="32"/>
      <c r="AD44" s="20"/>
      <c r="AE44" s="205" t="s">
        <v>245</v>
      </c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20"/>
      <c r="AU44" s="32"/>
      <c r="AV44" s="20"/>
      <c r="AW44" s="32"/>
      <c r="AX44" s="20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20"/>
      <c r="BJ44" s="32"/>
      <c r="BK44" s="32"/>
      <c r="BL44" s="32"/>
      <c r="BM44" s="32"/>
    </row>
    <row r="45" spans="1:65">
      <c r="A45" s="39" t="str">
        <f>συμβολαια!A45</f>
        <v>..??..</v>
      </c>
      <c r="B45" s="23">
        <f>πολλΣυμβ!D45</f>
        <v>0</v>
      </c>
      <c r="C45" s="23">
        <f>πολλΣυμβ!I45</f>
        <v>0</v>
      </c>
      <c r="D45" s="32"/>
      <c r="E45" s="32"/>
      <c r="F45" s="20"/>
      <c r="G45" s="38"/>
      <c r="H45" s="20"/>
      <c r="I45" s="32"/>
      <c r="J45" s="20"/>
      <c r="K45" s="204" t="s">
        <v>245</v>
      </c>
      <c r="L45" s="32"/>
      <c r="M45" s="32"/>
      <c r="N45" s="32"/>
      <c r="O45" s="32"/>
      <c r="P45" s="32"/>
      <c r="Q45" s="32"/>
      <c r="R45" s="32"/>
      <c r="S45" s="32"/>
      <c r="T45" s="32"/>
      <c r="U45" s="20"/>
      <c r="V45" s="38"/>
      <c r="W45" s="38"/>
      <c r="X45" s="32"/>
      <c r="Y45" s="32"/>
      <c r="Z45" s="20"/>
      <c r="AA45" s="32"/>
      <c r="AB45" s="20"/>
      <c r="AC45" s="32"/>
      <c r="AD45" s="20"/>
      <c r="AE45" s="205" t="s">
        <v>245</v>
      </c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20"/>
      <c r="AU45" s="32"/>
      <c r="AV45" s="20"/>
      <c r="AW45" s="32"/>
      <c r="AX45" s="20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20"/>
      <c r="BJ45" s="32"/>
      <c r="BK45" s="32"/>
      <c r="BL45" s="32"/>
      <c r="BM45" s="32"/>
    </row>
    <row r="46" spans="1:65">
      <c r="A46" s="39" t="str">
        <f>συμβολαια!A46</f>
        <v>..??..</v>
      </c>
      <c r="B46" s="23">
        <f>πολλΣυμβ!D46</f>
        <v>0</v>
      </c>
      <c r="C46" s="23">
        <f>πολλΣυμβ!I46</f>
        <v>0</v>
      </c>
      <c r="D46" s="32"/>
      <c r="E46" s="32"/>
      <c r="F46" s="20"/>
      <c r="G46" s="38"/>
      <c r="H46" s="20"/>
      <c r="I46" s="32"/>
      <c r="J46" s="20"/>
      <c r="K46" s="204" t="s">
        <v>245</v>
      </c>
      <c r="L46" s="32"/>
      <c r="M46" s="32"/>
      <c r="N46" s="32"/>
      <c r="O46" s="32"/>
      <c r="P46" s="32"/>
      <c r="Q46" s="32"/>
      <c r="R46" s="32"/>
      <c r="S46" s="32"/>
      <c r="T46" s="32"/>
      <c r="U46" s="20"/>
      <c r="V46" s="38"/>
      <c r="W46" s="38"/>
      <c r="X46" s="32"/>
      <c r="Y46" s="32"/>
      <c r="Z46" s="20"/>
      <c r="AA46" s="32"/>
      <c r="AB46" s="20"/>
      <c r="AC46" s="32"/>
      <c r="AD46" s="20"/>
      <c r="AE46" s="205" t="s">
        <v>245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20"/>
      <c r="AU46" s="32"/>
      <c r="AV46" s="20"/>
      <c r="AW46" s="32"/>
      <c r="AX46" s="20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20"/>
      <c r="BJ46" s="32"/>
      <c r="BK46" s="32"/>
      <c r="BL46" s="32"/>
      <c r="BM46" s="32"/>
    </row>
    <row r="47" spans="1:65">
      <c r="A47" s="39" t="str">
        <f>συμβολαια!A47</f>
        <v>..??..</v>
      </c>
      <c r="B47" s="23">
        <f>πολλΣυμβ!D47</f>
        <v>0</v>
      </c>
      <c r="C47" s="23">
        <f>πολλΣυμβ!I47</f>
        <v>0</v>
      </c>
      <c r="D47" s="32"/>
      <c r="E47" s="32"/>
      <c r="F47" s="20"/>
      <c r="G47" s="38"/>
      <c r="H47" s="20"/>
      <c r="I47" s="32"/>
      <c r="J47" s="20"/>
      <c r="K47" s="204" t="s">
        <v>245</v>
      </c>
      <c r="L47" s="32"/>
      <c r="M47" s="32"/>
      <c r="N47" s="32"/>
      <c r="O47" s="32"/>
      <c r="P47" s="32"/>
      <c r="Q47" s="32"/>
      <c r="R47" s="32"/>
      <c r="S47" s="32"/>
      <c r="T47" s="32"/>
      <c r="U47" s="20"/>
      <c r="V47" s="38"/>
      <c r="W47" s="38"/>
      <c r="X47" s="32"/>
      <c r="Y47" s="32"/>
      <c r="Z47" s="20"/>
      <c r="AA47" s="32"/>
      <c r="AB47" s="20"/>
      <c r="AC47" s="32"/>
      <c r="AD47" s="20"/>
      <c r="AE47" s="205" t="s">
        <v>245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20"/>
      <c r="AU47" s="32"/>
      <c r="AV47" s="20"/>
      <c r="AW47" s="32"/>
      <c r="AX47" s="20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20"/>
      <c r="BJ47" s="32"/>
      <c r="BK47" s="32"/>
      <c r="BL47" s="32"/>
      <c r="BM47" s="32"/>
    </row>
    <row r="48" spans="1:65">
      <c r="A48" s="39" t="str">
        <f>συμβολαια!A48</f>
        <v>..??..</v>
      </c>
      <c r="B48" s="23">
        <f>πολλΣυμβ!D48</f>
        <v>0</v>
      </c>
      <c r="C48" s="23">
        <f>πολλΣυμβ!I48</f>
        <v>0</v>
      </c>
      <c r="D48" s="32"/>
      <c r="E48" s="32"/>
      <c r="F48" s="20"/>
      <c r="G48" s="38"/>
      <c r="H48" s="20"/>
      <c r="I48" s="32"/>
      <c r="J48" s="20"/>
      <c r="K48" s="204" t="s">
        <v>245</v>
      </c>
      <c r="L48" s="32"/>
      <c r="M48" s="32"/>
      <c r="N48" s="32"/>
      <c r="O48" s="32"/>
      <c r="P48" s="32"/>
      <c r="Q48" s="32"/>
      <c r="R48" s="32"/>
      <c r="S48" s="32"/>
      <c r="T48" s="32"/>
      <c r="U48" s="20"/>
      <c r="V48" s="38"/>
      <c r="W48" s="38"/>
      <c r="X48" s="32"/>
      <c r="Y48" s="32"/>
      <c r="Z48" s="20"/>
      <c r="AA48" s="32"/>
      <c r="AB48" s="20"/>
      <c r="AC48" s="32"/>
      <c r="AD48" s="20"/>
      <c r="AE48" s="205" t="s">
        <v>245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20"/>
      <c r="AU48" s="32"/>
      <c r="AV48" s="20"/>
      <c r="AW48" s="32"/>
      <c r="AX48" s="20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20"/>
      <c r="BJ48" s="32"/>
      <c r="BK48" s="32"/>
      <c r="BL48" s="32"/>
      <c r="BM48" s="32"/>
    </row>
    <row r="51" spans="6:9">
      <c r="F51" s="644" t="s">
        <v>219</v>
      </c>
      <c r="G51" s="644"/>
      <c r="H51" s="644"/>
      <c r="I51" s="644"/>
    </row>
    <row r="52" spans="6:9">
      <c r="F52" s="644"/>
      <c r="G52" s="644"/>
      <c r="H52" s="644"/>
      <c r="I52" s="644"/>
    </row>
  </sheetData>
  <mergeCells count="9">
    <mergeCell ref="F51:I52"/>
    <mergeCell ref="D2:E2"/>
    <mergeCell ref="AX1:BM1"/>
    <mergeCell ref="A1:E1"/>
    <mergeCell ref="F1:I1"/>
    <mergeCell ref="J1:Y1"/>
    <mergeCell ref="Z1:AC1"/>
    <mergeCell ref="AD1:AS1"/>
    <mergeCell ref="AT1:AW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V108"/>
  <sheetViews>
    <sheetView zoomScale="90" zoomScaleNormal="90" workbookViewId="0">
      <pane ySplit="2" topLeftCell="A3" activePane="bottomLeft" state="frozen"/>
      <selection pane="bottomLeft" activeCell="A49" sqref="A49:XFD57"/>
    </sheetView>
  </sheetViews>
  <sheetFormatPr defaultRowHeight="11.25"/>
  <cols>
    <col min="1" max="1" width="8.7109375" style="5" bestFit="1" customWidth="1"/>
    <col min="2" max="2" width="24.42578125" style="128" customWidth="1"/>
    <col min="3" max="3" width="12.85546875" style="5" customWidth="1"/>
    <col min="4" max="4" width="12.42578125" style="5" customWidth="1"/>
    <col min="5" max="5" width="9.7109375" style="2" bestFit="1" customWidth="1"/>
    <col min="6" max="6" width="7" style="2" bestFit="1" customWidth="1"/>
    <col min="7" max="7" width="8.42578125" style="2" customWidth="1"/>
    <col min="8" max="8" width="8.7109375" style="2" customWidth="1"/>
    <col min="9" max="9" width="7" style="2" customWidth="1"/>
    <col min="10" max="10" width="9.7109375" style="2" bestFit="1" customWidth="1"/>
    <col min="11" max="11" width="10.140625" style="2" bestFit="1" customWidth="1"/>
    <col min="12" max="12" width="8.140625" style="2" bestFit="1" customWidth="1"/>
    <col min="13" max="13" width="11.140625" style="2" bestFit="1" customWidth="1"/>
    <col min="14" max="14" width="11.140625" style="2" customWidth="1"/>
    <col min="15" max="15" width="10.28515625" style="2" customWidth="1"/>
    <col min="16" max="16" width="5.85546875" style="2" bestFit="1" customWidth="1"/>
    <col min="17" max="17" width="9" style="2" bestFit="1" customWidth="1"/>
    <col min="18" max="18" width="9.7109375" style="2" bestFit="1" customWidth="1"/>
    <col min="19" max="19" width="8.7109375" style="2" bestFit="1" customWidth="1"/>
    <col min="20" max="20" width="9" style="2" bestFit="1" customWidth="1"/>
    <col min="21" max="22" width="11.140625" style="2" bestFit="1" customWidth="1"/>
    <col min="23" max="23" width="9" style="2" bestFit="1" customWidth="1"/>
    <col min="24" max="24" width="15.5703125" style="2" bestFit="1" customWidth="1"/>
    <col min="25" max="25" width="11.140625" style="2" bestFit="1" customWidth="1"/>
    <col min="26" max="26" width="9.140625" style="2" customWidth="1"/>
    <col min="27" max="27" width="9.7109375" style="2" customWidth="1"/>
    <col min="28" max="28" width="11.140625" style="2" bestFit="1" customWidth="1"/>
    <col min="29" max="29" width="8.42578125" style="37" bestFit="1" customWidth="1"/>
    <col min="30" max="30" width="10.28515625" style="37" bestFit="1" customWidth="1"/>
    <col min="31" max="31" width="23.42578125" style="147" customWidth="1"/>
    <col min="32" max="32" width="26.28515625" style="37" customWidth="1"/>
    <col min="33" max="33" width="7.5703125" style="5" customWidth="1"/>
    <col min="34" max="34" width="24.85546875" style="5" customWidth="1"/>
    <col min="35" max="37" width="6.42578125" style="5" customWidth="1"/>
    <col min="38" max="38" width="7.5703125" style="5" customWidth="1"/>
    <col min="39" max="39" width="7.28515625" style="5" customWidth="1"/>
    <col min="40" max="42" width="6.42578125" style="5" customWidth="1"/>
    <col min="43" max="43" width="7.5703125" style="5" customWidth="1"/>
    <col min="44" max="44" width="7.28515625" style="5" customWidth="1"/>
    <col min="45" max="47" width="6.42578125" style="5" customWidth="1"/>
    <col min="48" max="57" width="7.7109375" style="5" customWidth="1"/>
    <col min="58" max="93" width="7" style="5" customWidth="1"/>
    <col min="94" max="94" width="30.140625" style="5" customWidth="1"/>
    <col min="95" max="95" width="39.7109375" style="5" customWidth="1"/>
    <col min="96" max="99" width="7" style="5" customWidth="1"/>
    <col min="100" max="16384" width="9.140625" style="5"/>
  </cols>
  <sheetData>
    <row r="1" spans="1:100" ht="38.25" customHeight="1">
      <c r="A1" s="688" t="s">
        <v>2</v>
      </c>
      <c r="B1" s="690" t="s">
        <v>0</v>
      </c>
      <c r="C1" s="686" t="s">
        <v>12</v>
      </c>
      <c r="D1" s="684" t="s">
        <v>13</v>
      </c>
      <c r="E1" s="702" t="s">
        <v>95</v>
      </c>
      <c r="F1" s="704" t="s">
        <v>153</v>
      </c>
      <c r="G1" s="709" t="s">
        <v>359</v>
      </c>
      <c r="H1" s="710"/>
      <c r="I1" s="711"/>
      <c r="J1" s="706" t="s">
        <v>72</v>
      </c>
      <c r="K1" s="707"/>
      <c r="L1" s="708"/>
      <c r="M1" s="691" t="s">
        <v>125</v>
      </c>
      <c r="N1" s="692"/>
      <c r="O1" s="692"/>
      <c r="P1" s="692"/>
      <c r="Q1" s="693"/>
      <c r="R1" s="696" t="s">
        <v>274</v>
      </c>
      <c r="S1" s="697"/>
      <c r="T1" s="698"/>
      <c r="U1" s="699" t="s">
        <v>96</v>
      </c>
      <c r="V1" s="700"/>
      <c r="W1" s="701"/>
      <c r="X1" s="694" t="s">
        <v>126</v>
      </c>
      <c r="Y1" s="695"/>
      <c r="Z1" s="695"/>
      <c r="AA1" s="695"/>
      <c r="AB1" s="695"/>
      <c r="AC1" s="677" t="s">
        <v>86</v>
      </c>
      <c r="AD1" s="679" t="s">
        <v>134</v>
      </c>
      <c r="AE1" s="666" t="s">
        <v>129</v>
      </c>
      <c r="AF1" s="671" t="s">
        <v>135</v>
      </c>
      <c r="AG1" s="672"/>
      <c r="AH1" s="673"/>
      <c r="AI1" s="671" t="s">
        <v>135</v>
      </c>
      <c r="AJ1" s="672"/>
      <c r="AK1" s="672"/>
      <c r="AL1" s="672"/>
      <c r="AM1" s="672"/>
      <c r="AN1" s="672"/>
      <c r="AO1" s="672"/>
      <c r="AP1" s="672"/>
      <c r="AQ1" s="673"/>
      <c r="AR1" s="671" t="s">
        <v>135</v>
      </c>
      <c r="AS1" s="672"/>
      <c r="AT1" s="672"/>
      <c r="AU1" s="672"/>
      <c r="AV1" s="672"/>
      <c r="AW1" s="672"/>
      <c r="AX1" s="672"/>
      <c r="AY1" s="672"/>
      <c r="AZ1" s="673"/>
      <c r="BA1" s="671" t="s">
        <v>135</v>
      </c>
      <c r="BB1" s="672"/>
      <c r="BC1" s="672"/>
      <c r="BD1" s="672"/>
      <c r="BE1" s="672"/>
      <c r="BF1" s="672"/>
      <c r="BG1" s="672"/>
      <c r="BH1" s="672"/>
      <c r="BI1" s="673"/>
      <c r="BJ1" s="671" t="s">
        <v>135</v>
      </c>
      <c r="BK1" s="672"/>
      <c r="BL1" s="672"/>
      <c r="BM1" s="672"/>
      <c r="BN1" s="672"/>
      <c r="BO1" s="672"/>
      <c r="BP1" s="672"/>
      <c r="BQ1" s="672"/>
      <c r="BR1" s="673"/>
      <c r="BS1" s="671" t="s">
        <v>135</v>
      </c>
      <c r="BT1" s="672"/>
      <c r="BU1" s="672"/>
      <c r="BV1" s="672"/>
      <c r="BW1" s="672"/>
      <c r="BX1" s="672"/>
      <c r="BY1" s="672"/>
      <c r="BZ1" s="672"/>
      <c r="CA1" s="673"/>
      <c r="CB1" s="671" t="s">
        <v>135</v>
      </c>
      <c r="CC1" s="672"/>
      <c r="CD1" s="672"/>
      <c r="CE1" s="672"/>
      <c r="CF1" s="672"/>
      <c r="CG1" s="672"/>
      <c r="CH1" s="672"/>
      <c r="CI1" s="672"/>
      <c r="CJ1" s="673"/>
      <c r="CK1" s="671" t="s">
        <v>135</v>
      </c>
      <c r="CL1" s="672"/>
      <c r="CM1" s="672"/>
      <c r="CN1" s="672"/>
      <c r="CO1" s="672"/>
      <c r="CP1" s="672"/>
      <c r="CQ1" s="672"/>
      <c r="CR1" s="672"/>
      <c r="CS1" s="673"/>
      <c r="CT1" s="671" t="s">
        <v>135</v>
      </c>
      <c r="CU1" s="672"/>
      <c r="CV1" s="672"/>
    </row>
    <row r="2" spans="1:100" ht="28.5" customHeight="1" thickBot="1">
      <c r="A2" s="689"/>
      <c r="B2" s="505"/>
      <c r="C2" s="687"/>
      <c r="D2" s="685"/>
      <c r="E2" s="703"/>
      <c r="F2" s="705"/>
      <c r="G2" s="15" t="s">
        <v>121</v>
      </c>
      <c r="H2" s="15" t="s">
        <v>332</v>
      </c>
      <c r="I2" s="407" t="s">
        <v>152</v>
      </c>
      <c r="J2" s="15" t="s">
        <v>121</v>
      </c>
      <c r="K2" s="70" t="s">
        <v>332</v>
      </c>
      <c r="L2" s="164" t="s">
        <v>152</v>
      </c>
      <c r="M2" s="133" t="s">
        <v>30</v>
      </c>
      <c r="N2" s="15" t="s">
        <v>332</v>
      </c>
      <c r="O2" s="70" t="s">
        <v>133</v>
      </c>
      <c r="P2" s="70" t="s">
        <v>132</v>
      </c>
      <c r="Q2" s="53" t="s">
        <v>63</v>
      </c>
      <c r="R2" s="70" t="s">
        <v>30</v>
      </c>
      <c r="S2" s="15" t="s">
        <v>332</v>
      </c>
      <c r="T2" s="53" t="s">
        <v>63</v>
      </c>
      <c r="U2" s="70" t="s">
        <v>30</v>
      </c>
      <c r="V2" s="15" t="s">
        <v>332</v>
      </c>
      <c r="W2" s="54" t="s">
        <v>63</v>
      </c>
      <c r="X2" s="70" t="s">
        <v>123</v>
      </c>
      <c r="Y2" s="15" t="s">
        <v>332</v>
      </c>
      <c r="Z2" s="15" t="s">
        <v>124</v>
      </c>
      <c r="AA2" s="15" t="s">
        <v>332</v>
      </c>
      <c r="AB2" s="134" t="s">
        <v>61</v>
      </c>
      <c r="AC2" s="678"/>
      <c r="AD2" s="680"/>
      <c r="AE2" s="667"/>
      <c r="AF2" s="674"/>
      <c r="AG2" s="675"/>
      <c r="AH2" s="676"/>
      <c r="AI2" s="674"/>
      <c r="AJ2" s="675"/>
      <c r="AK2" s="675"/>
      <c r="AL2" s="675"/>
      <c r="AM2" s="675"/>
      <c r="AN2" s="675"/>
      <c r="AO2" s="675"/>
      <c r="AP2" s="675"/>
      <c r="AQ2" s="676"/>
      <c r="AR2" s="674"/>
      <c r="AS2" s="675"/>
      <c r="AT2" s="675"/>
      <c r="AU2" s="675"/>
      <c r="AV2" s="675"/>
      <c r="AW2" s="675"/>
      <c r="AX2" s="675"/>
      <c r="AY2" s="675"/>
      <c r="AZ2" s="676"/>
      <c r="BA2" s="674"/>
      <c r="BB2" s="675"/>
      <c r="BC2" s="675"/>
      <c r="BD2" s="675"/>
      <c r="BE2" s="675"/>
      <c r="BF2" s="675"/>
      <c r="BG2" s="675"/>
      <c r="BH2" s="675"/>
      <c r="BI2" s="676"/>
      <c r="BJ2" s="674"/>
      <c r="BK2" s="675"/>
      <c r="BL2" s="675"/>
      <c r="BM2" s="675"/>
      <c r="BN2" s="675"/>
      <c r="BO2" s="675"/>
      <c r="BP2" s="675"/>
      <c r="BQ2" s="675"/>
      <c r="BR2" s="676"/>
      <c r="BS2" s="674"/>
      <c r="BT2" s="675"/>
      <c r="BU2" s="675"/>
      <c r="BV2" s="675"/>
      <c r="BW2" s="675"/>
      <c r="BX2" s="675"/>
      <c r="BY2" s="675"/>
      <c r="BZ2" s="675"/>
      <c r="CA2" s="676"/>
      <c r="CB2" s="674"/>
      <c r="CC2" s="675"/>
      <c r="CD2" s="675"/>
      <c r="CE2" s="675"/>
      <c r="CF2" s="675"/>
      <c r="CG2" s="675"/>
      <c r="CH2" s="675"/>
      <c r="CI2" s="675"/>
      <c r="CJ2" s="676"/>
      <c r="CK2" s="674"/>
      <c r="CL2" s="675"/>
      <c r="CM2" s="675"/>
      <c r="CN2" s="675"/>
      <c r="CO2" s="675"/>
      <c r="CP2" s="675"/>
      <c r="CQ2" s="675"/>
      <c r="CR2" s="675"/>
      <c r="CS2" s="676"/>
      <c r="CT2" s="674"/>
      <c r="CU2" s="675"/>
      <c r="CV2" s="675"/>
    </row>
    <row r="3" spans="1:100" s="27" customFormat="1">
      <c r="A3" s="64" t="str">
        <f>συμβολαια!A3</f>
        <v>..??..</v>
      </c>
      <c r="B3" s="163" t="str">
        <f>συμβολαια!C3</f>
        <v>γονική</v>
      </c>
      <c r="C3" s="30">
        <f>πολλΣυμβ!D3</f>
        <v>0</v>
      </c>
      <c r="D3" s="30">
        <f>πολλΣυμβ!I3</f>
        <v>0</v>
      </c>
      <c r="E3" s="35">
        <f>βιβλΕσ!O3</f>
        <v>1710</v>
      </c>
      <c r="F3" s="35">
        <f>χαρτόσ!Y3</f>
        <v>0</v>
      </c>
      <c r="G3" s="35" t="e">
        <f>βιβλΕσ!R3</f>
        <v>#VALUE!</v>
      </c>
      <c r="H3" s="36" t="e">
        <f t="shared" ref="H3:H48" si="0">G3/340.75</f>
        <v>#VALUE!</v>
      </c>
      <c r="I3" s="35"/>
      <c r="J3" s="35">
        <f>'κ-15-17'!AF3</f>
        <v>7677.5</v>
      </c>
      <c r="K3" s="36">
        <f t="shared" ref="K3:K5" si="1">J3/340.75</f>
        <v>22.531181217901686</v>
      </c>
      <c r="L3" s="36"/>
      <c r="M3" s="35">
        <f t="shared" ref="M3:M48" si="2">J3+AB3</f>
        <v>33809.5</v>
      </c>
      <c r="N3" s="36">
        <f>M3/340.75</f>
        <v>99.220836390315483</v>
      </c>
      <c r="O3" s="36"/>
      <c r="P3" s="36"/>
      <c r="Q3" s="36"/>
      <c r="R3" s="35">
        <f t="shared" ref="R3:R34" si="3">E3+F3</f>
        <v>1710</v>
      </c>
      <c r="S3" s="36">
        <f>R3/340.75</f>
        <v>5.0183418928833454</v>
      </c>
      <c r="T3" s="36"/>
      <c r="U3" s="35">
        <f>AB3-R3</f>
        <v>24422</v>
      </c>
      <c r="V3" s="36">
        <f>U3/340.75</f>
        <v>71.671313279530452</v>
      </c>
      <c r="W3" s="36"/>
      <c r="X3" s="35">
        <f>συμβολαια!L3+βιβλΕσ!L3+χαρτόσ!D3+χαρτόσ!F3+χαρτόσ!Y3</f>
        <v>27100</v>
      </c>
      <c r="Y3" s="36">
        <f>X3/340.75</f>
        <v>79.530447542186351</v>
      </c>
      <c r="Z3" s="35">
        <f>συμβολαια!M3+αντίγραφα!P3+χαρτόσ!D3+χαρτόσ!F3</f>
        <v>968</v>
      </c>
      <c r="AA3" s="36">
        <f>Z3/340.75</f>
        <v>2.8407923697725606</v>
      </c>
      <c r="AB3" s="35">
        <f>X3-Z3</f>
        <v>26132</v>
      </c>
      <c r="AC3" s="59"/>
      <c r="AD3" s="140">
        <f t="shared" ref="AD3:AD48" si="4">Q3+T3+W3</f>
        <v>0</v>
      </c>
      <c r="AE3" s="145"/>
      <c r="AF3" s="35" t="s">
        <v>333</v>
      </c>
      <c r="AG3" s="55"/>
      <c r="AH3" s="55"/>
      <c r="AI3" s="55"/>
      <c r="AJ3" s="55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</row>
    <row r="4" spans="1:100" s="27" customFormat="1">
      <c r="A4" s="64" t="str">
        <f>συμβολαια!A4</f>
        <v>..??..</v>
      </c>
      <c r="B4" s="163" t="str">
        <f>συμβολαια!C4</f>
        <v>πληρεξούσιο</v>
      </c>
      <c r="C4" s="30">
        <f>πολλΣυμβ!D4</f>
        <v>0</v>
      </c>
      <c r="D4" s="30">
        <f>πολλΣυμβ!I4</f>
        <v>0</v>
      </c>
      <c r="E4" s="35">
        <f>βιβλΕσ!O4</f>
        <v>604</v>
      </c>
      <c r="F4" s="35">
        <f>χαρτόσ!Y4</f>
        <v>0</v>
      </c>
      <c r="G4" s="35" t="e">
        <f>βιβλΕσ!R4</f>
        <v>#VALUE!</v>
      </c>
      <c r="H4" s="36" t="e">
        <f t="shared" si="0"/>
        <v>#VALUE!</v>
      </c>
      <c r="I4" s="35"/>
      <c r="J4" s="35">
        <f>'κ-15-17'!AF4</f>
        <v>0</v>
      </c>
      <c r="K4" s="36">
        <f t="shared" si="1"/>
        <v>0</v>
      </c>
      <c r="L4" s="36"/>
      <c r="M4" s="35">
        <f t="shared" si="2"/>
        <v>23660</v>
      </c>
      <c r="N4" s="36">
        <f t="shared" ref="N4:N48" si="5">M4/340.75</f>
        <v>69.435069699192951</v>
      </c>
      <c r="O4" s="36"/>
      <c r="P4" s="36"/>
      <c r="Q4" s="36"/>
      <c r="R4" s="35">
        <f t="shared" si="3"/>
        <v>604</v>
      </c>
      <c r="S4" s="36">
        <f t="shared" ref="S4:S48" si="6">R4/340.75</f>
        <v>1.7725605282465151</v>
      </c>
      <c r="T4" s="44"/>
      <c r="U4" s="35">
        <f t="shared" ref="U4:U48" si="7">AB4-R4</f>
        <v>23056</v>
      </c>
      <c r="V4" s="36">
        <f t="shared" ref="V4:V48" si="8">U4/340.75</f>
        <v>67.662509170946436</v>
      </c>
      <c r="W4" s="44"/>
      <c r="X4" s="35">
        <f>συμβολαια!L4+βιβλΕσ!L4+χαρτόσ!D4+χαρτόσ!F4+χαρτόσ!Y4</f>
        <v>23660</v>
      </c>
      <c r="Y4" s="36">
        <f t="shared" ref="Y4:Y48" si="9">X4/340.75</f>
        <v>69.435069699192951</v>
      </c>
      <c r="Z4" s="35">
        <f>συμβολαια!M4+αντίγραφα!P4+χαρτόσ!D4+χαρτόσ!F4</f>
        <v>0</v>
      </c>
      <c r="AA4" s="36">
        <f t="shared" ref="AA4:AA48" si="10">Z4/340.75</f>
        <v>0</v>
      </c>
      <c r="AB4" s="35">
        <f t="shared" ref="AB4:AB48" si="11">X4-Z4</f>
        <v>23660</v>
      </c>
      <c r="AC4" s="38"/>
      <c r="AD4" s="140">
        <f t="shared" si="4"/>
        <v>0</v>
      </c>
      <c r="AE4" s="146"/>
      <c r="AF4" s="35" t="s">
        <v>333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</row>
    <row r="5" spans="1:100" s="27" customFormat="1">
      <c r="A5" s="64" t="str">
        <f>συμβολαια!A5</f>
        <v>..??..</v>
      </c>
      <c r="B5" s="163" t="str">
        <f>συμβολαια!C5</f>
        <v>πληρεξούσιο</v>
      </c>
      <c r="C5" s="30">
        <f>πολλΣυμβ!D5</f>
        <v>0</v>
      </c>
      <c r="D5" s="30">
        <f>πολλΣυμβ!I5</f>
        <v>0</v>
      </c>
      <c r="E5" s="35">
        <f>βιβλΕσ!O5</f>
        <v>604</v>
      </c>
      <c r="F5" s="35">
        <f>χαρτόσ!Y5</f>
        <v>0</v>
      </c>
      <c r="G5" s="35" t="e">
        <f>βιβλΕσ!R5</f>
        <v>#VALUE!</v>
      </c>
      <c r="H5" s="36" t="e">
        <f t="shared" si="0"/>
        <v>#VALUE!</v>
      </c>
      <c r="I5" s="35"/>
      <c r="J5" s="35">
        <f>'κ-15-17'!AF5</f>
        <v>0</v>
      </c>
      <c r="K5" s="36">
        <f t="shared" si="1"/>
        <v>0</v>
      </c>
      <c r="L5" s="36"/>
      <c r="M5" s="35">
        <f t="shared" si="2"/>
        <v>23660</v>
      </c>
      <c r="N5" s="36">
        <f t="shared" si="5"/>
        <v>69.435069699192951</v>
      </c>
      <c r="O5" s="36"/>
      <c r="P5" s="36"/>
      <c r="Q5" s="36"/>
      <c r="R5" s="35">
        <f t="shared" si="3"/>
        <v>604</v>
      </c>
      <c r="S5" s="36">
        <f t="shared" si="6"/>
        <v>1.7725605282465151</v>
      </c>
      <c r="T5" s="44"/>
      <c r="U5" s="35">
        <f t="shared" si="7"/>
        <v>23056</v>
      </c>
      <c r="V5" s="36">
        <f t="shared" si="8"/>
        <v>67.662509170946436</v>
      </c>
      <c r="W5" s="44"/>
      <c r="X5" s="35">
        <f>συμβολαια!L5+βιβλΕσ!L5+χαρτόσ!D5+χαρτόσ!F5+χαρτόσ!Y5</f>
        <v>23660</v>
      </c>
      <c r="Y5" s="36">
        <f t="shared" si="9"/>
        <v>69.435069699192951</v>
      </c>
      <c r="Z5" s="35">
        <f>συμβολαια!M5+αντίγραφα!P5+χαρτόσ!D5+χαρτόσ!F5</f>
        <v>0</v>
      </c>
      <c r="AA5" s="36">
        <f t="shared" si="10"/>
        <v>0</v>
      </c>
      <c r="AB5" s="35">
        <f t="shared" si="11"/>
        <v>23660</v>
      </c>
      <c r="AC5" s="38"/>
      <c r="AD5" s="140">
        <f t="shared" si="4"/>
        <v>0</v>
      </c>
      <c r="AE5" s="146"/>
      <c r="AF5" s="35" t="s">
        <v>333</v>
      </c>
      <c r="AG5" s="32"/>
      <c r="AH5" s="32"/>
      <c r="AI5" s="32"/>
      <c r="AJ5" s="32"/>
      <c r="AK5" s="33"/>
      <c r="AL5" s="33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</row>
    <row r="6" spans="1:100" s="27" customFormat="1">
      <c r="A6" s="64" t="str">
        <f>συμβολαια!A6</f>
        <v>..??..</v>
      </c>
      <c r="B6" s="163" t="str">
        <f>συμβολαια!C6</f>
        <v>δωρεάς πρόταση</v>
      </c>
      <c r="C6" s="30">
        <f>πολλΣυμβ!D6</f>
        <v>0</v>
      </c>
      <c r="D6" s="30">
        <f>πολλΣυμβ!I6</f>
        <v>0</v>
      </c>
      <c r="E6" s="35">
        <f>βιβλΕσ!O6</f>
        <v>4924</v>
      </c>
      <c r="F6" s="35">
        <f>χαρτόσ!Y6</f>
        <v>0</v>
      </c>
      <c r="G6" s="35" t="e">
        <f>βιβλΕσ!R6</f>
        <v>#VALUE!</v>
      </c>
      <c r="H6" s="36" t="e">
        <f t="shared" si="0"/>
        <v>#VALUE!</v>
      </c>
      <c r="I6" s="35"/>
      <c r="J6" s="35">
        <f>'κ-15-17'!AF6</f>
        <v>49800.000000000007</v>
      </c>
      <c r="K6" s="36">
        <f t="shared" ref="K6:K48" si="12">J6/340.75</f>
        <v>146.14820249449744</v>
      </c>
      <c r="L6" s="36"/>
      <c r="M6" s="35">
        <f t="shared" si="2"/>
        <v>102260</v>
      </c>
      <c r="N6" s="36">
        <f t="shared" si="5"/>
        <v>300.10271460014673</v>
      </c>
      <c r="O6" s="36"/>
      <c r="P6" s="36"/>
      <c r="Q6" s="36"/>
      <c r="R6" s="35">
        <f t="shared" si="3"/>
        <v>4924</v>
      </c>
      <c r="S6" s="36">
        <f t="shared" si="6"/>
        <v>14.450476889214967</v>
      </c>
      <c r="T6" s="44"/>
      <c r="U6" s="35">
        <f t="shared" si="7"/>
        <v>47536</v>
      </c>
      <c r="V6" s="36">
        <f t="shared" si="8"/>
        <v>139.50403521643435</v>
      </c>
      <c r="W6" s="44"/>
      <c r="X6" s="35">
        <f>συμβολαια!L6+βιβλΕσ!L6+χαρτόσ!D6+χαρτόσ!F6+χαρτόσ!Y6</f>
        <v>52460</v>
      </c>
      <c r="Y6" s="36">
        <f t="shared" si="9"/>
        <v>153.95451210564931</v>
      </c>
      <c r="Z6" s="35">
        <f>συμβολαια!M6+αντίγραφα!P6+χαρτόσ!D6+χαρτόσ!F6</f>
        <v>0</v>
      </c>
      <c r="AA6" s="36">
        <f t="shared" si="10"/>
        <v>0</v>
      </c>
      <c r="AB6" s="35">
        <f t="shared" si="11"/>
        <v>52460</v>
      </c>
      <c r="AC6" s="38"/>
      <c r="AD6" s="140">
        <f t="shared" si="4"/>
        <v>0</v>
      </c>
      <c r="AE6" s="146"/>
      <c r="AF6" s="35" t="s">
        <v>333</v>
      </c>
      <c r="AG6" s="32"/>
      <c r="AH6" s="32"/>
      <c r="AI6" s="41"/>
      <c r="AJ6" s="32"/>
      <c r="AK6" s="33"/>
      <c r="AL6" s="33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s="27" customFormat="1">
      <c r="A7" s="64" t="str">
        <f>συμβολαια!A7</f>
        <v>..??..</v>
      </c>
      <c r="B7" s="163" t="str">
        <f>συμβολαια!C7</f>
        <v>δωρεάς πρόταση</v>
      </c>
      <c r="C7" s="30">
        <f>πολλΣυμβ!D7</f>
        <v>0</v>
      </c>
      <c r="D7" s="30">
        <f>πολλΣυμβ!I7</f>
        <v>0</v>
      </c>
      <c r="E7" s="35">
        <f>βιβλΕσ!O7</f>
        <v>1324</v>
      </c>
      <c r="F7" s="35">
        <f>χαρτόσ!Y7</f>
        <v>0</v>
      </c>
      <c r="G7" s="35" t="e">
        <f>βιβλΕσ!R7</f>
        <v>#VALUE!</v>
      </c>
      <c r="H7" s="36" t="e">
        <f t="shared" si="0"/>
        <v>#VALUE!</v>
      </c>
      <c r="I7" s="35"/>
      <c r="J7" s="35">
        <f>'κ-15-17'!AF7</f>
        <v>8300.0000000000018</v>
      </c>
      <c r="K7" s="36">
        <f t="shared" si="12"/>
        <v>24.35803374908291</v>
      </c>
      <c r="L7" s="36"/>
      <c r="M7" s="35">
        <f t="shared" si="2"/>
        <v>36760</v>
      </c>
      <c r="N7" s="36">
        <f t="shared" si="5"/>
        <v>107.87967718268526</v>
      </c>
      <c r="O7" s="36"/>
      <c r="P7" s="36"/>
      <c r="Q7" s="36"/>
      <c r="R7" s="35">
        <f t="shared" si="3"/>
        <v>1324</v>
      </c>
      <c r="S7" s="36">
        <f t="shared" si="6"/>
        <v>3.8855465884079239</v>
      </c>
      <c r="T7" s="44"/>
      <c r="U7" s="35">
        <f t="shared" si="7"/>
        <v>27136</v>
      </c>
      <c r="V7" s="36">
        <f t="shared" si="8"/>
        <v>79.63609684519443</v>
      </c>
      <c r="W7" s="44"/>
      <c r="X7" s="35">
        <f>συμβολαια!L7+βιβλΕσ!L7+χαρτόσ!D7+χαρτόσ!F7+χαρτόσ!Y7</f>
        <v>28460</v>
      </c>
      <c r="Y7" s="36">
        <f t="shared" si="9"/>
        <v>83.52164343360235</v>
      </c>
      <c r="Z7" s="35">
        <f>συμβολαια!M7+αντίγραφα!P7+χαρτόσ!D7+χαρτόσ!F7</f>
        <v>0</v>
      </c>
      <c r="AA7" s="36">
        <f t="shared" si="10"/>
        <v>0</v>
      </c>
      <c r="AB7" s="35">
        <f t="shared" si="11"/>
        <v>28460</v>
      </c>
      <c r="AC7" s="38"/>
      <c r="AD7" s="140">
        <f t="shared" si="4"/>
        <v>0</v>
      </c>
      <c r="AE7" s="146"/>
      <c r="AF7" s="35" t="s">
        <v>333</v>
      </c>
      <c r="AG7" s="32"/>
      <c r="AH7" s="32"/>
      <c r="AI7" s="148"/>
      <c r="AJ7" s="32"/>
      <c r="AK7" s="33"/>
      <c r="AL7" s="33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100" s="27" customFormat="1">
      <c r="A8" s="64" t="str">
        <f>συμβολαια!A8</f>
        <v>..??..</v>
      </c>
      <c r="B8" s="163" t="str">
        <f>συμβολαια!C8</f>
        <v>βεβαίωση ένορκος</v>
      </c>
      <c r="C8" s="30">
        <f>πολλΣυμβ!D8</f>
        <v>0</v>
      </c>
      <c r="D8" s="30">
        <f>πολλΣυμβ!I8</f>
        <v>0</v>
      </c>
      <c r="E8" s="35">
        <f>βιβλΕσ!O8</f>
        <v>604</v>
      </c>
      <c r="F8" s="35">
        <f>χαρτόσ!Y8</f>
        <v>0</v>
      </c>
      <c r="G8" s="35" t="e">
        <f>βιβλΕσ!R8</f>
        <v>#VALUE!</v>
      </c>
      <c r="H8" s="36" t="e">
        <f t="shared" si="0"/>
        <v>#VALUE!</v>
      </c>
      <c r="I8" s="35"/>
      <c r="J8" s="35">
        <f>'κ-15-17'!AF8</f>
        <v>0</v>
      </c>
      <c r="K8" s="36">
        <f t="shared" si="12"/>
        <v>0</v>
      </c>
      <c r="L8" s="36"/>
      <c r="M8" s="35">
        <f t="shared" si="2"/>
        <v>23660</v>
      </c>
      <c r="N8" s="36">
        <f t="shared" si="5"/>
        <v>69.435069699192951</v>
      </c>
      <c r="O8" s="36"/>
      <c r="P8" s="36"/>
      <c r="Q8" s="36"/>
      <c r="R8" s="35">
        <f t="shared" si="3"/>
        <v>604</v>
      </c>
      <c r="S8" s="36">
        <f t="shared" si="6"/>
        <v>1.7725605282465151</v>
      </c>
      <c r="T8" s="44"/>
      <c r="U8" s="35">
        <f t="shared" si="7"/>
        <v>23056</v>
      </c>
      <c r="V8" s="36">
        <f t="shared" si="8"/>
        <v>67.662509170946436</v>
      </c>
      <c r="W8" s="44"/>
      <c r="X8" s="35">
        <f>συμβολαια!L8+βιβλΕσ!L8+χαρτόσ!D8+χαρτόσ!F8+χαρτόσ!Y8</f>
        <v>23660</v>
      </c>
      <c r="Y8" s="36">
        <f t="shared" si="9"/>
        <v>69.435069699192951</v>
      </c>
      <c r="Z8" s="35">
        <f>συμβολαια!M8+αντίγραφα!P8+χαρτόσ!D8+χαρτόσ!F8</f>
        <v>0</v>
      </c>
      <c r="AA8" s="36">
        <f t="shared" si="10"/>
        <v>0</v>
      </c>
      <c r="AB8" s="35">
        <f t="shared" si="11"/>
        <v>23660</v>
      </c>
      <c r="AC8" s="38"/>
      <c r="AD8" s="140">
        <f t="shared" si="4"/>
        <v>0</v>
      </c>
      <c r="AE8" s="146"/>
      <c r="AF8" s="35" t="s">
        <v>333</v>
      </c>
      <c r="AG8" s="32"/>
      <c r="AH8" s="32"/>
      <c r="AI8" s="32"/>
      <c r="AJ8" s="32"/>
      <c r="AK8" s="33"/>
      <c r="AL8" s="33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</row>
    <row r="9" spans="1:100" s="27" customFormat="1">
      <c r="A9" s="64" t="str">
        <f>συμβολαια!A9</f>
        <v>..??..</v>
      </c>
      <c r="B9" s="163" t="str">
        <f>συμβολαια!C9</f>
        <v>βεβαίωση ένορκος</v>
      </c>
      <c r="C9" s="30">
        <f>πολλΣυμβ!D9</f>
        <v>0</v>
      </c>
      <c r="D9" s="30">
        <f>πολλΣυμβ!I9</f>
        <v>0</v>
      </c>
      <c r="E9" s="35">
        <f>βιβλΕσ!O9</f>
        <v>604</v>
      </c>
      <c r="F9" s="35">
        <f>χαρτόσ!Y9</f>
        <v>0</v>
      </c>
      <c r="G9" s="35" t="e">
        <f>βιβλΕσ!R9</f>
        <v>#VALUE!</v>
      </c>
      <c r="H9" s="36" t="e">
        <f t="shared" si="0"/>
        <v>#VALUE!</v>
      </c>
      <c r="I9" s="35"/>
      <c r="J9" s="35">
        <f>'κ-15-17'!AF9</f>
        <v>0</v>
      </c>
      <c r="K9" s="36">
        <f t="shared" si="12"/>
        <v>0</v>
      </c>
      <c r="L9" s="36"/>
      <c r="M9" s="35">
        <f t="shared" si="2"/>
        <v>23660</v>
      </c>
      <c r="N9" s="36">
        <f t="shared" si="5"/>
        <v>69.435069699192951</v>
      </c>
      <c r="O9" s="36"/>
      <c r="P9" s="36"/>
      <c r="Q9" s="36"/>
      <c r="R9" s="35">
        <f t="shared" si="3"/>
        <v>604</v>
      </c>
      <c r="S9" s="36">
        <f t="shared" si="6"/>
        <v>1.7725605282465151</v>
      </c>
      <c r="T9" s="44"/>
      <c r="U9" s="35">
        <f t="shared" si="7"/>
        <v>23056</v>
      </c>
      <c r="V9" s="36">
        <f t="shared" si="8"/>
        <v>67.662509170946436</v>
      </c>
      <c r="W9" s="44"/>
      <c r="X9" s="35">
        <f>συμβολαια!L9+βιβλΕσ!L9+χαρτόσ!D9+χαρτόσ!F9+χαρτόσ!Y9</f>
        <v>23660</v>
      </c>
      <c r="Y9" s="36">
        <f t="shared" si="9"/>
        <v>69.435069699192951</v>
      </c>
      <c r="Z9" s="35">
        <f>συμβολαια!M9+αντίγραφα!P9+χαρτόσ!D9+χαρτόσ!F9</f>
        <v>0</v>
      </c>
      <c r="AA9" s="36">
        <f t="shared" si="10"/>
        <v>0</v>
      </c>
      <c r="AB9" s="35">
        <f t="shared" si="11"/>
        <v>23660</v>
      </c>
      <c r="AC9" s="38"/>
      <c r="AD9" s="140">
        <f t="shared" si="4"/>
        <v>0</v>
      </c>
      <c r="AE9" s="146"/>
      <c r="AF9" s="35" t="s">
        <v>333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27" customFormat="1">
      <c r="A10" s="64" t="str">
        <f>συμβολαια!A10</f>
        <v>..??..</v>
      </c>
      <c r="B10" s="163" t="str">
        <f>συμβολαια!C10</f>
        <v>βεβαίωση ένορκος</v>
      </c>
      <c r="C10" s="30">
        <f>πολλΣυμβ!D10</f>
        <v>0</v>
      </c>
      <c r="D10" s="30">
        <f>πολλΣυμβ!I10</f>
        <v>0</v>
      </c>
      <c r="E10" s="35">
        <f>βιβλΕσ!O10</f>
        <v>604</v>
      </c>
      <c r="F10" s="35">
        <f>χαρτόσ!Y10</f>
        <v>0</v>
      </c>
      <c r="G10" s="35" t="e">
        <f>βιβλΕσ!R10</f>
        <v>#VALUE!</v>
      </c>
      <c r="H10" s="36" t="e">
        <f t="shared" si="0"/>
        <v>#VALUE!</v>
      </c>
      <c r="I10" s="35"/>
      <c r="J10" s="35">
        <f>'κ-15-17'!AF10</f>
        <v>0</v>
      </c>
      <c r="K10" s="36">
        <f t="shared" si="12"/>
        <v>0</v>
      </c>
      <c r="L10" s="36"/>
      <c r="M10" s="35">
        <f t="shared" si="2"/>
        <v>23660</v>
      </c>
      <c r="N10" s="36">
        <f t="shared" si="5"/>
        <v>69.435069699192951</v>
      </c>
      <c r="O10" s="36"/>
      <c r="P10" s="36"/>
      <c r="Q10" s="36"/>
      <c r="R10" s="35">
        <f t="shared" si="3"/>
        <v>604</v>
      </c>
      <c r="S10" s="36">
        <f t="shared" si="6"/>
        <v>1.7725605282465151</v>
      </c>
      <c r="T10" s="44"/>
      <c r="U10" s="35">
        <f t="shared" si="7"/>
        <v>23056</v>
      </c>
      <c r="V10" s="36">
        <f t="shared" si="8"/>
        <v>67.662509170946436</v>
      </c>
      <c r="W10" s="44"/>
      <c r="X10" s="35">
        <f>συμβολαια!L10+βιβλΕσ!L10+χαρτόσ!D10+χαρτόσ!F10+χαρτόσ!Y10</f>
        <v>23660</v>
      </c>
      <c r="Y10" s="36">
        <f t="shared" si="9"/>
        <v>69.435069699192951</v>
      </c>
      <c r="Z10" s="35">
        <f>συμβολαια!M10+αντίγραφα!P10+χαρτόσ!D10+χαρτόσ!F10</f>
        <v>0</v>
      </c>
      <c r="AA10" s="36">
        <f t="shared" si="10"/>
        <v>0</v>
      </c>
      <c r="AB10" s="35">
        <f t="shared" si="11"/>
        <v>23660</v>
      </c>
      <c r="AC10" s="38"/>
      <c r="AD10" s="140">
        <f t="shared" si="4"/>
        <v>0</v>
      </c>
      <c r="AE10" s="146"/>
      <c r="AF10" s="35" t="s">
        <v>333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</row>
    <row r="11" spans="1:100" s="27" customFormat="1">
      <c r="A11" s="64" t="str">
        <f>συμβολαια!A11</f>
        <v>..??..</v>
      </c>
      <c r="B11" s="163" t="str">
        <f>συμβολαια!C11</f>
        <v>κληρονομιάς αποδοχή</v>
      </c>
      <c r="C11" s="30">
        <f>πολλΣυμβ!D11</f>
        <v>0</v>
      </c>
      <c r="D11" s="30">
        <f>πολλΣυμβ!I11</f>
        <v>0</v>
      </c>
      <c r="E11" s="35">
        <f>βιβλΕσ!O11</f>
        <v>604</v>
      </c>
      <c r="F11" s="35">
        <f>χαρτόσ!Y11</f>
        <v>0</v>
      </c>
      <c r="G11" s="35" t="e">
        <f>βιβλΕσ!R11</f>
        <v>#VALUE!</v>
      </c>
      <c r="H11" s="36" t="e">
        <f t="shared" si="0"/>
        <v>#VALUE!</v>
      </c>
      <c r="I11" s="35"/>
      <c r="J11" s="35">
        <f>'κ-15-17'!AF11</f>
        <v>0</v>
      </c>
      <c r="K11" s="36">
        <f t="shared" si="12"/>
        <v>0</v>
      </c>
      <c r="L11" s="36"/>
      <c r="M11" s="35">
        <f t="shared" si="2"/>
        <v>23660</v>
      </c>
      <c r="N11" s="36">
        <f t="shared" si="5"/>
        <v>69.435069699192951</v>
      </c>
      <c r="O11" s="36"/>
      <c r="P11" s="36"/>
      <c r="Q11" s="36"/>
      <c r="R11" s="35">
        <f t="shared" si="3"/>
        <v>604</v>
      </c>
      <c r="S11" s="36">
        <f t="shared" si="6"/>
        <v>1.7725605282465151</v>
      </c>
      <c r="T11" s="44"/>
      <c r="U11" s="35">
        <f t="shared" si="7"/>
        <v>23056</v>
      </c>
      <c r="V11" s="36">
        <f t="shared" si="8"/>
        <v>67.662509170946436</v>
      </c>
      <c r="W11" s="44"/>
      <c r="X11" s="35">
        <f>συμβολαια!L11+βιβλΕσ!L11+χαρτόσ!D11+χαρτόσ!F11+χαρτόσ!Y11</f>
        <v>23660</v>
      </c>
      <c r="Y11" s="36">
        <f t="shared" si="9"/>
        <v>69.435069699192951</v>
      </c>
      <c r="Z11" s="35">
        <f>συμβολαια!M11+αντίγραφα!P11+χαρτόσ!D11+χαρτόσ!F11</f>
        <v>0</v>
      </c>
      <c r="AA11" s="36">
        <f t="shared" si="10"/>
        <v>0</v>
      </c>
      <c r="AB11" s="35">
        <f t="shared" si="11"/>
        <v>23660</v>
      </c>
      <c r="AC11" s="38"/>
      <c r="AD11" s="140">
        <f t="shared" si="4"/>
        <v>0</v>
      </c>
      <c r="AE11" s="146"/>
      <c r="AF11" s="35" t="s">
        <v>333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</row>
    <row r="12" spans="1:100" s="27" customFormat="1">
      <c r="A12" s="64" t="str">
        <f>συμβολαια!A12</f>
        <v>..??..</v>
      </c>
      <c r="B12" s="163" t="str">
        <f>συμβολαια!C12</f>
        <v>δωρεά</v>
      </c>
      <c r="C12" s="30">
        <f>πολλΣυμβ!D12</f>
        <v>0</v>
      </c>
      <c r="D12" s="30">
        <f>πολλΣυμβ!I12</f>
        <v>0</v>
      </c>
      <c r="E12" s="35">
        <f>βιβλΕσ!O12</f>
        <v>4614</v>
      </c>
      <c r="F12" s="35">
        <f>χαρτόσ!Y12</f>
        <v>0</v>
      </c>
      <c r="G12" s="35" t="e">
        <f>βιβλΕσ!R12</f>
        <v>#VALUE!</v>
      </c>
      <c r="H12" s="36" t="e">
        <f t="shared" si="0"/>
        <v>#VALUE!</v>
      </c>
      <c r="I12" s="35"/>
      <c r="J12" s="35">
        <f>'κ-15-17'!AF12</f>
        <v>25937.500000000004</v>
      </c>
      <c r="K12" s="36">
        <f t="shared" si="12"/>
        <v>76.118855465884096</v>
      </c>
      <c r="L12" s="36"/>
      <c r="M12" s="35">
        <f t="shared" si="2"/>
        <v>79629.5</v>
      </c>
      <c r="N12" s="36">
        <f t="shared" si="5"/>
        <v>233.68892149669847</v>
      </c>
      <c r="O12" s="36"/>
      <c r="P12" s="36"/>
      <c r="Q12" s="36"/>
      <c r="R12" s="35">
        <f t="shared" si="3"/>
        <v>4614</v>
      </c>
      <c r="S12" s="36">
        <f t="shared" si="6"/>
        <v>13.540719002201028</v>
      </c>
      <c r="T12" s="44"/>
      <c r="U12" s="35">
        <f t="shared" si="7"/>
        <v>49078</v>
      </c>
      <c r="V12" s="36">
        <f t="shared" si="8"/>
        <v>144.02934702861336</v>
      </c>
      <c r="W12" s="44"/>
      <c r="X12" s="35">
        <f>συμβολαια!L12+βιβλΕσ!L12+χαρτόσ!D12+χαρτόσ!F12+χαρτόσ!Y12</f>
        <v>54660</v>
      </c>
      <c r="Y12" s="36">
        <f t="shared" si="9"/>
        <v>160.41085840058693</v>
      </c>
      <c r="Z12" s="35">
        <f>συμβολαια!M12+αντίγραφα!P12+χαρτόσ!D12+χαρτόσ!F12</f>
        <v>968</v>
      </c>
      <c r="AA12" s="36">
        <f t="shared" si="10"/>
        <v>2.8407923697725606</v>
      </c>
      <c r="AB12" s="35">
        <f t="shared" si="11"/>
        <v>53692</v>
      </c>
      <c r="AC12" s="38"/>
      <c r="AD12" s="140">
        <f t="shared" si="4"/>
        <v>0</v>
      </c>
      <c r="AE12" s="146"/>
      <c r="AF12" s="35" t="s">
        <v>333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</row>
    <row r="13" spans="1:100" s="27" customFormat="1">
      <c r="A13" s="64" t="str">
        <f>συμβολαια!A13</f>
        <v>..??..</v>
      </c>
      <c r="B13" s="163" t="str">
        <f>συμβολαια!C13</f>
        <v>δωρεά</v>
      </c>
      <c r="C13" s="30">
        <f>πολλΣυμβ!D13</f>
        <v>0</v>
      </c>
      <c r="D13" s="30">
        <f>πολλΣυμβ!I13</f>
        <v>0</v>
      </c>
      <c r="E13" s="35">
        <f>βιβλΕσ!O13</f>
        <v>1738</v>
      </c>
      <c r="F13" s="35">
        <f>χαρτόσ!Y13</f>
        <v>0</v>
      </c>
      <c r="G13" s="35" t="e">
        <f>βιβλΕσ!R13</f>
        <v>#VALUE!</v>
      </c>
      <c r="H13" s="36" t="e">
        <f t="shared" si="0"/>
        <v>#VALUE!</v>
      </c>
      <c r="I13" s="35"/>
      <c r="J13" s="35">
        <f>'κ-15-17'!AF13</f>
        <v>13072.500000000002</v>
      </c>
      <c r="K13" s="36">
        <f t="shared" si="12"/>
        <v>38.363903154805584</v>
      </c>
      <c r="L13" s="36"/>
      <c r="M13" s="35">
        <f t="shared" si="2"/>
        <v>44292.5</v>
      </c>
      <c r="N13" s="36">
        <f t="shared" si="5"/>
        <v>129.98532648569332</v>
      </c>
      <c r="O13" s="36"/>
      <c r="P13" s="36"/>
      <c r="Q13" s="36"/>
      <c r="R13" s="35">
        <f t="shared" si="3"/>
        <v>1738</v>
      </c>
      <c r="S13" s="36">
        <f t="shared" si="6"/>
        <v>5.1005135730007334</v>
      </c>
      <c r="T13" s="44"/>
      <c r="U13" s="35">
        <f t="shared" si="7"/>
        <v>29482</v>
      </c>
      <c r="V13" s="36">
        <f t="shared" si="8"/>
        <v>86.520909757887011</v>
      </c>
      <c r="W13" s="44"/>
      <c r="X13" s="35">
        <f>συμβολαια!L13+βιβλΕσ!L13+χαρτόσ!D13+χαρτόσ!F13+χαρτόσ!Y13</f>
        <v>31220</v>
      </c>
      <c r="Y13" s="36">
        <f t="shared" si="9"/>
        <v>91.621423330887751</v>
      </c>
      <c r="Z13" s="35">
        <f>συμβολαια!M13+αντίγραφα!P13+χαρτόσ!D13+χαρτόσ!F13</f>
        <v>0</v>
      </c>
      <c r="AA13" s="36">
        <f t="shared" si="10"/>
        <v>0</v>
      </c>
      <c r="AB13" s="35">
        <f t="shared" si="11"/>
        <v>31220</v>
      </c>
      <c r="AC13" s="38"/>
      <c r="AD13" s="140">
        <f t="shared" si="4"/>
        <v>0</v>
      </c>
      <c r="AE13" s="146"/>
      <c r="AF13" s="35" t="s">
        <v>333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</row>
    <row r="14" spans="1:100" s="27" customFormat="1">
      <c r="A14" s="64" t="str">
        <f>συμβολαια!A14</f>
        <v>..???..</v>
      </c>
      <c r="B14" s="163" t="str">
        <f>συμβολαια!C14</f>
        <v>διανομή</v>
      </c>
      <c r="C14" s="30">
        <f>πολλΣυμβ!D14</f>
        <v>0</v>
      </c>
      <c r="D14" s="30">
        <f>πολλΣυμβ!I14</f>
        <v>0</v>
      </c>
      <c r="E14" s="35">
        <f>βιβλΕσ!O14</f>
        <v>11404</v>
      </c>
      <c r="F14" s="35">
        <f>χαρτόσ!Y14</f>
        <v>0</v>
      </c>
      <c r="G14" s="35" t="e">
        <f>βιβλΕσ!R14</f>
        <v>#VALUE!</v>
      </c>
      <c r="H14" s="36" t="e">
        <f t="shared" si="0"/>
        <v>#VALUE!</v>
      </c>
      <c r="I14" s="35"/>
      <c r="J14" s="35">
        <f>'κ-15-17'!AF14</f>
        <v>124500</v>
      </c>
      <c r="K14" s="36">
        <f t="shared" si="12"/>
        <v>365.37050623624356</v>
      </c>
      <c r="L14" s="36"/>
      <c r="M14" s="35">
        <f t="shared" si="2"/>
        <v>220160</v>
      </c>
      <c r="N14" s="36">
        <f t="shared" si="5"/>
        <v>646.1041819515774</v>
      </c>
      <c r="O14" s="36"/>
      <c r="P14" s="36"/>
      <c r="Q14" s="36"/>
      <c r="R14" s="35">
        <f t="shared" si="3"/>
        <v>11404</v>
      </c>
      <c r="S14" s="36">
        <f t="shared" si="6"/>
        <v>33.467351430667648</v>
      </c>
      <c r="T14" s="44"/>
      <c r="U14" s="35">
        <f t="shared" si="7"/>
        <v>84256</v>
      </c>
      <c r="V14" s="36">
        <f t="shared" si="8"/>
        <v>247.26632428466618</v>
      </c>
      <c r="W14" s="44"/>
      <c r="X14" s="35">
        <f>συμβολαια!L14+βιβλΕσ!L14+χαρτόσ!D14+χαρτόσ!F14+χαρτόσ!Y14</f>
        <v>95660</v>
      </c>
      <c r="Y14" s="36">
        <f t="shared" si="9"/>
        <v>280.73367571533385</v>
      </c>
      <c r="Z14" s="35">
        <f>συμβολαια!M14+αντίγραφα!P14+χαρτόσ!D14+χαρτόσ!F14</f>
        <v>0</v>
      </c>
      <c r="AA14" s="36">
        <f t="shared" si="10"/>
        <v>0</v>
      </c>
      <c r="AB14" s="35">
        <f t="shared" si="11"/>
        <v>95660</v>
      </c>
      <c r="AC14" s="38"/>
      <c r="AD14" s="140">
        <f t="shared" si="4"/>
        <v>0</v>
      </c>
      <c r="AE14" s="146"/>
      <c r="AF14" s="35" t="s">
        <v>333</v>
      </c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</row>
    <row r="15" spans="1:100" s="27" customFormat="1">
      <c r="A15" s="64">
        <f>συμβολαια!A15</f>
        <v>0</v>
      </c>
      <c r="B15" s="163" t="str">
        <f>συμβολαια!C15</f>
        <v>οριζόντιος σύσταση</v>
      </c>
      <c r="C15" s="30">
        <f>πολλΣυμβ!D15</f>
        <v>0</v>
      </c>
      <c r="D15" s="30">
        <f>πολλΣυμβ!I15</f>
        <v>0</v>
      </c>
      <c r="E15" s="35">
        <f>βιβλΕσ!O15</f>
        <v>604</v>
      </c>
      <c r="F15" s="35">
        <f>χαρτόσ!Y15</f>
        <v>0</v>
      </c>
      <c r="G15" s="35" t="e">
        <f>βιβλΕσ!R15</f>
        <v>#VALUE!</v>
      </c>
      <c r="H15" s="36" t="e">
        <f t="shared" si="0"/>
        <v>#VALUE!</v>
      </c>
      <c r="I15" s="35"/>
      <c r="J15" s="35">
        <f>'κ-15-17'!AF15</f>
        <v>0</v>
      </c>
      <c r="K15" s="36">
        <f t="shared" si="12"/>
        <v>0</v>
      </c>
      <c r="L15" s="36"/>
      <c r="M15" s="35">
        <f t="shared" si="2"/>
        <v>23660</v>
      </c>
      <c r="N15" s="36">
        <f t="shared" si="5"/>
        <v>69.435069699192951</v>
      </c>
      <c r="O15" s="36"/>
      <c r="P15" s="36"/>
      <c r="Q15" s="36"/>
      <c r="R15" s="35">
        <f t="shared" si="3"/>
        <v>604</v>
      </c>
      <c r="S15" s="36">
        <f t="shared" si="6"/>
        <v>1.7725605282465151</v>
      </c>
      <c r="T15" s="44"/>
      <c r="U15" s="35">
        <f t="shared" si="7"/>
        <v>23056</v>
      </c>
      <c r="V15" s="36">
        <f t="shared" si="8"/>
        <v>67.662509170946436</v>
      </c>
      <c r="W15" s="44"/>
      <c r="X15" s="35">
        <f>συμβολαια!L15+βιβλΕσ!L15+χαρτόσ!D15+χαρτόσ!F15+χαρτόσ!Y15</f>
        <v>23660</v>
      </c>
      <c r="Y15" s="36">
        <f t="shared" si="9"/>
        <v>69.435069699192951</v>
      </c>
      <c r="Z15" s="35">
        <f>συμβολαια!M15+αντίγραφα!P15+χαρτόσ!D15+χαρτόσ!F15</f>
        <v>0</v>
      </c>
      <c r="AA15" s="36">
        <f t="shared" si="10"/>
        <v>0</v>
      </c>
      <c r="AB15" s="35">
        <f t="shared" si="11"/>
        <v>23660</v>
      </c>
      <c r="AC15" s="38"/>
      <c r="AD15" s="140">
        <f t="shared" si="4"/>
        <v>0</v>
      </c>
      <c r="AE15" s="146"/>
      <c r="AF15" s="35" t="s">
        <v>333</v>
      </c>
      <c r="AG15" s="33"/>
      <c r="AH15" s="33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</row>
    <row r="16" spans="1:100" s="27" customFormat="1">
      <c r="A16" s="64">
        <f>συμβολαια!A16</f>
        <v>0</v>
      </c>
      <c r="B16" s="163" t="str">
        <f>συμβολαια!C16</f>
        <v>κάθετος σύσταση</v>
      </c>
      <c r="C16" s="30">
        <f>πολλΣυμβ!D16</f>
        <v>0</v>
      </c>
      <c r="D16" s="30">
        <f>πολλΣυμβ!I16</f>
        <v>0</v>
      </c>
      <c r="E16" s="35">
        <f>βιβλΕσ!O16</f>
        <v>604</v>
      </c>
      <c r="F16" s="35">
        <f>χαρτόσ!Y16</f>
        <v>0</v>
      </c>
      <c r="G16" s="35" t="e">
        <f>βιβλΕσ!R16</f>
        <v>#VALUE!</v>
      </c>
      <c r="H16" s="36" t="e">
        <f t="shared" si="0"/>
        <v>#VALUE!</v>
      </c>
      <c r="I16" s="35"/>
      <c r="J16" s="35">
        <f>'κ-15-17'!AF16</f>
        <v>0</v>
      </c>
      <c r="K16" s="36">
        <f t="shared" si="12"/>
        <v>0</v>
      </c>
      <c r="L16" s="36"/>
      <c r="M16" s="35">
        <f t="shared" si="2"/>
        <v>23660</v>
      </c>
      <c r="N16" s="36">
        <f t="shared" si="5"/>
        <v>69.435069699192951</v>
      </c>
      <c r="O16" s="36"/>
      <c r="P16" s="36"/>
      <c r="Q16" s="36"/>
      <c r="R16" s="35">
        <f t="shared" si="3"/>
        <v>604</v>
      </c>
      <c r="S16" s="36">
        <f t="shared" si="6"/>
        <v>1.7725605282465151</v>
      </c>
      <c r="T16" s="44"/>
      <c r="U16" s="35">
        <f t="shared" si="7"/>
        <v>23056</v>
      </c>
      <c r="V16" s="36">
        <f t="shared" si="8"/>
        <v>67.662509170946436</v>
      </c>
      <c r="W16" s="44"/>
      <c r="X16" s="35">
        <f>συμβολαια!L16+βιβλΕσ!L16+χαρτόσ!D16+χαρτόσ!F16+χαρτόσ!Y16</f>
        <v>23660</v>
      </c>
      <c r="Y16" s="36">
        <f t="shared" si="9"/>
        <v>69.435069699192951</v>
      </c>
      <c r="Z16" s="35">
        <f>συμβολαια!M16+αντίγραφα!P16+χαρτόσ!D16+χαρτόσ!F16</f>
        <v>0</v>
      </c>
      <c r="AA16" s="36">
        <f t="shared" si="10"/>
        <v>0</v>
      </c>
      <c r="AB16" s="35">
        <f t="shared" si="11"/>
        <v>23660</v>
      </c>
      <c r="AC16" s="38"/>
      <c r="AD16" s="140">
        <f t="shared" si="4"/>
        <v>0</v>
      </c>
      <c r="AE16" s="146"/>
      <c r="AF16" s="35" t="s">
        <v>333</v>
      </c>
      <c r="AG16" s="33"/>
      <c r="AH16" s="33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</row>
    <row r="17" spans="1:100" s="27" customFormat="1">
      <c r="A17" s="64" t="str">
        <f>συμβολαια!A17</f>
        <v>..??..</v>
      </c>
      <c r="B17" s="163" t="str">
        <f>συμβολαια!C17</f>
        <v>γονική</v>
      </c>
      <c r="C17" s="30">
        <f>πολλΣυμβ!D17</f>
        <v>0</v>
      </c>
      <c r="D17" s="30">
        <f>πολλΣυμβ!I17</f>
        <v>0</v>
      </c>
      <c r="E17" s="35">
        <f>βιβλΕσ!O17</f>
        <v>2943.9999999999995</v>
      </c>
      <c r="F17" s="35">
        <f>χαρτόσ!Y17</f>
        <v>0</v>
      </c>
      <c r="G17" s="35" t="e">
        <f>βιβλΕσ!R17</f>
        <v>#VALUE!</v>
      </c>
      <c r="H17" s="36" t="e">
        <f t="shared" si="0"/>
        <v>#VALUE!</v>
      </c>
      <c r="I17" s="35"/>
      <c r="J17" s="35">
        <f>'κ-15-17'!AF17</f>
        <v>26975</v>
      </c>
      <c r="K17" s="36">
        <f t="shared" si="12"/>
        <v>79.163609684519443</v>
      </c>
      <c r="L17" s="36"/>
      <c r="M17" s="35">
        <f t="shared" si="2"/>
        <v>66235</v>
      </c>
      <c r="N17" s="36">
        <f t="shared" si="5"/>
        <v>194.38004402054293</v>
      </c>
      <c r="O17" s="36"/>
      <c r="P17" s="36"/>
      <c r="Q17" s="36"/>
      <c r="R17" s="35">
        <f t="shared" si="3"/>
        <v>2943.9999999999995</v>
      </c>
      <c r="S17" s="36">
        <f t="shared" si="6"/>
        <v>8.6397652237710911</v>
      </c>
      <c r="T17" s="44"/>
      <c r="U17" s="35">
        <f t="shared" si="7"/>
        <v>36316</v>
      </c>
      <c r="V17" s="36">
        <f t="shared" si="8"/>
        <v>106.57666911225239</v>
      </c>
      <c r="W17" s="44"/>
      <c r="X17" s="35">
        <f>συμβολαια!L17+βιβλΕσ!L17+χαρτόσ!D17+χαρτόσ!F17+χαρτόσ!Y17</f>
        <v>39260</v>
      </c>
      <c r="Y17" s="36">
        <f t="shared" si="9"/>
        <v>115.21643433602348</v>
      </c>
      <c r="Z17" s="35">
        <f>συμβολαια!M17+αντίγραφα!P17+χαρτόσ!D17+χαρτόσ!F17</f>
        <v>0</v>
      </c>
      <c r="AA17" s="36">
        <f t="shared" si="10"/>
        <v>0</v>
      </c>
      <c r="AB17" s="35">
        <f t="shared" si="11"/>
        <v>39260</v>
      </c>
      <c r="AC17" s="38"/>
      <c r="AD17" s="140">
        <f t="shared" si="4"/>
        <v>0</v>
      </c>
      <c r="AE17" s="146"/>
      <c r="AF17" s="35" t="s">
        <v>333</v>
      </c>
      <c r="AG17" s="32"/>
      <c r="AH17" s="33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</row>
    <row r="18" spans="1:100" s="27" customFormat="1">
      <c r="A18" s="64" t="str">
        <f>συμβολαια!A18</f>
        <v>????</v>
      </c>
      <c r="B18" s="163" t="str">
        <f>συμβολαια!C18</f>
        <v xml:space="preserve">γονική καταστήματος &amp; ψιλής κυριότητας ( διαμερίσματος ) </v>
      </c>
      <c r="C18" s="30">
        <f>πολλΣυμβ!D18</f>
        <v>0</v>
      </c>
      <c r="D18" s="30">
        <f>πολλΣυμβ!I18</f>
        <v>0</v>
      </c>
      <c r="E18" s="35">
        <f>βιβλΕσ!O18</f>
        <v>6994</v>
      </c>
      <c r="F18" s="35">
        <f>χαρτόσ!Y18</f>
        <v>0</v>
      </c>
      <c r="G18" s="35" t="e">
        <f>βιβλΕσ!R18</f>
        <v>#VALUE!</v>
      </c>
      <c r="H18" s="36" t="e">
        <f t="shared" si="0"/>
        <v>#VALUE!</v>
      </c>
      <c r="I18" s="35"/>
      <c r="J18" s="35">
        <f>'κ-15-17'!AF18</f>
        <v>73662.500000000015</v>
      </c>
      <c r="K18" s="36">
        <f t="shared" si="12"/>
        <v>216.17754952311083</v>
      </c>
      <c r="L18" s="36"/>
      <c r="M18" s="35">
        <f t="shared" si="2"/>
        <v>139922.5</v>
      </c>
      <c r="N18" s="36">
        <f t="shared" si="5"/>
        <v>410.63096111518706</v>
      </c>
      <c r="O18" s="36"/>
      <c r="P18" s="36"/>
      <c r="Q18" s="36"/>
      <c r="R18" s="35">
        <f t="shared" si="3"/>
        <v>6994</v>
      </c>
      <c r="S18" s="36">
        <f t="shared" si="6"/>
        <v>20.525311812179016</v>
      </c>
      <c r="T18" s="44"/>
      <c r="U18" s="35">
        <f t="shared" si="7"/>
        <v>59266</v>
      </c>
      <c r="V18" s="36">
        <f t="shared" si="8"/>
        <v>173.92809977989728</v>
      </c>
      <c r="W18" s="44"/>
      <c r="X18" s="35">
        <f>συμβολαια!L18+βιβλΕσ!L18+χαρτόσ!D18+χαρτόσ!F18+χαρτόσ!Y18</f>
        <v>66260</v>
      </c>
      <c r="Y18" s="36">
        <f t="shared" si="9"/>
        <v>194.45341159207629</v>
      </c>
      <c r="Z18" s="35">
        <f>συμβολαια!M18+αντίγραφα!P18+χαρτόσ!D18+χαρτόσ!F18</f>
        <v>0</v>
      </c>
      <c r="AA18" s="36">
        <f t="shared" si="10"/>
        <v>0</v>
      </c>
      <c r="AB18" s="35">
        <f t="shared" si="11"/>
        <v>66260</v>
      </c>
      <c r="AC18" s="38"/>
      <c r="AD18" s="140">
        <f t="shared" si="4"/>
        <v>0</v>
      </c>
      <c r="AE18" s="146"/>
      <c r="AF18" s="35" t="s">
        <v>333</v>
      </c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</row>
    <row r="19" spans="1:100" s="27" customFormat="1">
      <c r="A19" s="64">
        <f>συμβολαια!A19</f>
        <v>0</v>
      </c>
      <c r="B19" s="163" t="str">
        <f>συμβολαια!C19</f>
        <v>οριζόντιος σύσταση</v>
      </c>
      <c r="C19" s="30">
        <f>πολλΣυμβ!D19</f>
        <v>0</v>
      </c>
      <c r="D19" s="30">
        <f>πολλΣυμβ!I19</f>
        <v>0</v>
      </c>
      <c r="E19" s="35">
        <f>βιβλΕσ!O19</f>
        <v>604</v>
      </c>
      <c r="F19" s="35">
        <f>χαρτόσ!Y19</f>
        <v>0</v>
      </c>
      <c r="G19" s="35" t="e">
        <f>βιβλΕσ!R19</f>
        <v>#VALUE!</v>
      </c>
      <c r="H19" s="36" t="e">
        <f t="shared" si="0"/>
        <v>#VALUE!</v>
      </c>
      <c r="I19" s="35"/>
      <c r="J19" s="35">
        <f>'κ-15-17'!AF19</f>
        <v>0</v>
      </c>
      <c r="K19" s="36">
        <f t="shared" si="12"/>
        <v>0</v>
      </c>
      <c r="L19" s="36"/>
      <c r="M19" s="35">
        <f t="shared" si="2"/>
        <v>23660</v>
      </c>
      <c r="N19" s="36">
        <f t="shared" si="5"/>
        <v>69.435069699192951</v>
      </c>
      <c r="O19" s="36"/>
      <c r="P19" s="36"/>
      <c r="Q19" s="36"/>
      <c r="R19" s="35">
        <f t="shared" si="3"/>
        <v>604</v>
      </c>
      <c r="S19" s="36">
        <f t="shared" si="6"/>
        <v>1.7725605282465151</v>
      </c>
      <c r="T19" s="44"/>
      <c r="U19" s="35">
        <f t="shared" si="7"/>
        <v>23056</v>
      </c>
      <c r="V19" s="36">
        <f t="shared" si="8"/>
        <v>67.662509170946436</v>
      </c>
      <c r="W19" s="44"/>
      <c r="X19" s="35">
        <f>συμβολαια!L19+βιβλΕσ!L19+χαρτόσ!D19+χαρτόσ!F19+χαρτόσ!Y19</f>
        <v>23660</v>
      </c>
      <c r="Y19" s="36">
        <f t="shared" si="9"/>
        <v>69.435069699192951</v>
      </c>
      <c r="Z19" s="35">
        <f>συμβολαια!M19+αντίγραφα!P19+χαρτόσ!D19+χαρτόσ!F19</f>
        <v>0</v>
      </c>
      <c r="AA19" s="36">
        <f t="shared" si="10"/>
        <v>0</v>
      </c>
      <c r="AB19" s="35">
        <f t="shared" si="11"/>
        <v>23660</v>
      </c>
      <c r="AC19" s="38"/>
      <c r="AD19" s="140">
        <f t="shared" si="4"/>
        <v>0</v>
      </c>
      <c r="AE19" s="146"/>
      <c r="AF19" s="35" t="s">
        <v>333</v>
      </c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</row>
    <row r="20" spans="1:100" s="27" customFormat="1">
      <c r="A20" s="64" t="str">
        <f>συμβολαια!A20</f>
        <v>..??..</v>
      </c>
      <c r="B20" s="163" t="str">
        <f>συμβολαια!C20</f>
        <v xml:space="preserve">γονικής πρόταση </v>
      </c>
      <c r="C20" s="30">
        <f>πολλΣυμβ!D20</f>
        <v>0</v>
      </c>
      <c r="D20" s="30">
        <f>πολλΣυμβ!I20</f>
        <v>0</v>
      </c>
      <c r="E20" s="35">
        <f>βιβλΕσ!O20</f>
        <v>2943.9999999999995</v>
      </c>
      <c r="F20" s="35">
        <f>χαρτόσ!Y20</f>
        <v>0</v>
      </c>
      <c r="G20" s="35" t="e">
        <f>βιβλΕσ!R20</f>
        <v>#VALUE!</v>
      </c>
      <c r="H20" s="36" t="e">
        <f t="shared" si="0"/>
        <v>#VALUE!</v>
      </c>
      <c r="I20" s="35"/>
      <c r="J20" s="35">
        <f>'κ-15-17'!AF20</f>
        <v>26975</v>
      </c>
      <c r="K20" s="36">
        <f t="shared" si="12"/>
        <v>79.163609684519443</v>
      </c>
      <c r="L20" s="36"/>
      <c r="M20" s="35">
        <f t="shared" si="2"/>
        <v>66235</v>
      </c>
      <c r="N20" s="36">
        <f t="shared" si="5"/>
        <v>194.38004402054293</v>
      </c>
      <c r="O20" s="36"/>
      <c r="P20" s="36"/>
      <c r="Q20" s="36"/>
      <c r="R20" s="35">
        <f t="shared" si="3"/>
        <v>2943.9999999999995</v>
      </c>
      <c r="S20" s="36">
        <f t="shared" si="6"/>
        <v>8.6397652237710911</v>
      </c>
      <c r="T20" s="44"/>
      <c r="U20" s="35">
        <f t="shared" si="7"/>
        <v>36316</v>
      </c>
      <c r="V20" s="36">
        <f t="shared" si="8"/>
        <v>106.57666911225239</v>
      </c>
      <c r="W20" s="44"/>
      <c r="X20" s="35">
        <f>συμβολαια!L20+βιβλΕσ!L20+χαρτόσ!D20+χαρτόσ!F20+χαρτόσ!Y20</f>
        <v>39260</v>
      </c>
      <c r="Y20" s="36">
        <f t="shared" si="9"/>
        <v>115.21643433602348</v>
      </c>
      <c r="Z20" s="35">
        <f>συμβολαια!M20+αντίγραφα!P20+χαρτόσ!D20+χαρτόσ!F20</f>
        <v>0</v>
      </c>
      <c r="AA20" s="36">
        <f t="shared" si="10"/>
        <v>0</v>
      </c>
      <c r="AB20" s="35">
        <f t="shared" si="11"/>
        <v>39260</v>
      </c>
      <c r="AC20" s="38"/>
      <c r="AD20" s="140">
        <f t="shared" si="4"/>
        <v>0</v>
      </c>
      <c r="AE20" s="146"/>
      <c r="AF20" s="35" t="s">
        <v>333</v>
      </c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</row>
    <row r="21" spans="1:100" s="27" customFormat="1">
      <c r="A21" s="64" t="str">
        <f>συμβολαια!A21</f>
        <v>..??..</v>
      </c>
      <c r="B21" s="163" t="str">
        <f>συμβολαια!C21</f>
        <v>αγοραπωλησία τίμημα = Δ.Ο.Υ. =</v>
      </c>
      <c r="C21" s="30">
        <f>πολλΣυμβ!D21</f>
        <v>0</v>
      </c>
      <c r="D21" s="30">
        <f>πολλΣυμβ!I21</f>
        <v>0</v>
      </c>
      <c r="E21" s="35">
        <f>βιβλΕσ!O21</f>
        <v>2403.9999999999995</v>
      </c>
      <c r="F21" s="35">
        <f>χαρτόσ!Y21</f>
        <v>0</v>
      </c>
      <c r="G21" s="35" t="e">
        <f>βιβλΕσ!R21</f>
        <v>#VALUE!</v>
      </c>
      <c r="H21" s="36" t="e">
        <f t="shared" si="0"/>
        <v>#VALUE!</v>
      </c>
      <c r="I21" s="35"/>
      <c r="J21" s="35">
        <f>'κ-15-17'!AF21</f>
        <v>20750.000000000004</v>
      </c>
      <c r="K21" s="36">
        <f t="shared" si="12"/>
        <v>60.895084372707274</v>
      </c>
      <c r="L21" s="36"/>
      <c r="M21" s="35">
        <f t="shared" si="2"/>
        <v>56410</v>
      </c>
      <c r="N21" s="36">
        <f t="shared" si="5"/>
        <v>165.54658840792371</v>
      </c>
      <c r="O21" s="36"/>
      <c r="P21" s="36"/>
      <c r="Q21" s="36"/>
      <c r="R21" s="35">
        <f t="shared" si="3"/>
        <v>2403.9999999999995</v>
      </c>
      <c r="S21" s="36">
        <f t="shared" si="6"/>
        <v>7.0550256786500354</v>
      </c>
      <c r="T21" s="44"/>
      <c r="U21" s="35">
        <f t="shared" si="7"/>
        <v>33256</v>
      </c>
      <c r="V21" s="36">
        <f t="shared" si="8"/>
        <v>97.596478356566394</v>
      </c>
      <c r="W21" s="44"/>
      <c r="X21" s="35">
        <f>συμβολαια!L21+βιβλΕσ!L21+χαρτόσ!D21+χαρτόσ!F21+χαρτόσ!Y21</f>
        <v>35660</v>
      </c>
      <c r="Y21" s="36">
        <f t="shared" si="9"/>
        <v>104.65150403521643</v>
      </c>
      <c r="Z21" s="35">
        <f>συμβολαια!M21+αντίγραφα!P21+χαρτόσ!D21+χαρτόσ!F21</f>
        <v>0</v>
      </c>
      <c r="AA21" s="36">
        <f t="shared" si="10"/>
        <v>0</v>
      </c>
      <c r="AB21" s="35">
        <f t="shared" si="11"/>
        <v>35660</v>
      </c>
      <c r="AC21" s="38"/>
      <c r="AD21" s="140">
        <f t="shared" si="4"/>
        <v>0</v>
      </c>
      <c r="AE21" s="146"/>
      <c r="AF21" s="35" t="s">
        <v>333</v>
      </c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</row>
    <row r="22" spans="1:100" s="27" customFormat="1">
      <c r="A22" s="64" t="str">
        <f>συμβολαια!A22</f>
        <v>..??..</v>
      </c>
      <c r="B22" s="163" t="str">
        <f>συμβολαια!C22</f>
        <v>γονική { με παρακράτηση επικαρπίας</v>
      </c>
      <c r="C22" s="30">
        <f>πολλΣυμβ!D22</f>
        <v>0</v>
      </c>
      <c r="D22" s="30">
        <f>πολλΣυμβ!I22</f>
        <v>0</v>
      </c>
      <c r="E22" s="35">
        <f>βιβλΕσ!O22</f>
        <v>220</v>
      </c>
      <c r="F22" s="35">
        <f>χαρτόσ!Y22</f>
        <v>0</v>
      </c>
      <c r="G22" s="35" t="e">
        <f>βιβλΕσ!R22</f>
        <v>#VALUE!</v>
      </c>
      <c r="H22" s="36" t="e">
        <f t="shared" si="0"/>
        <v>#VALUE!</v>
      </c>
      <c r="I22" s="35"/>
      <c r="J22" s="35">
        <f>'κ-15-17'!AF22</f>
        <v>116200</v>
      </c>
      <c r="K22" s="36">
        <f t="shared" si="12"/>
        <v>341.01247248716066</v>
      </c>
      <c r="L22" s="36"/>
      <c r="M22" s="35">
        <f t="shared" si="2"/>
        <v>136700</v>
      </c>
      <c r="N22" s="36">
        <f t="shared" si="5"/>
        <v>401.17388114453411</v>
      </c>
      <c r="O22" s="36"/>
      <c r="P22" s="36"/>
      <c r="Q22" s="36"/>
      <c r="R22" s="35">
        <f t="shared" si="3"/>
        <v>220</v>
      </c>
      <c r="S22" s="36">
        <f t="shared" si="6"/>
        <v>0.64563462949376371</v>
      </c>
      <c r="T22" s="44"/>
      <c r="U22" s="35">
        <f t="shared" si="7"/>
        <v>20280</v>
      </c>
      <c r="V22" s="36">
        <f t="shared" si="8"/>
        <v>59.515774027879679</v>
      </c>
      <c r="W22" s="44"/>
      <c r="X22" s="35">
        <f>συμβολαια!L22+βιβλΕσ!L22+χαρτόσ!D22+χαρτόσ!F22+χαρτόσ!Y22</f>
        <v>20500</v>
      </c>
      <c r="Y22" s="36">
        <f t="shared" si="9"/>
        <v>60.161408657373443</v>
      </c>
      <c r="Z22" s="35">
        <f>συμβολαια!M22+αντίγραφα!P22+χαρτόσ!D22+χαρτόσ!F22</f>
        <v>0</v>
      </c>
      <c r="AA22" s="36">
        <f t="shared" si="10"/>
        <v>0</v>
      </c>
      <c r="AB22" s="35">
        <f t="shared" si="11"/>
        <v>20500</v>
      </c>
      <c r="AC22" s="38"/>
      <c r="AD22" s="140">
        <f t="shared" si="4"/>
        <v>0</v>
      </c>
      <c r="AE22" s="146"/>
      <c r="AF22" s="35" t="s">
        <v>333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</row>
    <row r="23" spans="1:100" s="27" customFormat="1">
      <c r="A23" s="64" t="str">
        <f>συμβολαια!A23</f>
        <v>..??..</v>
      </c>
      <c r="B23" s="163" t="str">
        <f>συμβολαια!C23</f>
        <v>κληρονομιάς αποδοχή</v>
      </c>
      <c r="C23" s="30">
        <f>πολλΣυμβ!D23</f>
        <v>0</v>
      </c>
      <c r="D23" s="30">
        <f>πολλΣυμβ!I23</f>
        <v>0</v>
      </c>
      <c r="E23" s="35">
        <f>βιβλΕσ!O23</f>
        <v>604</v>
      </c>
      <c r="F23" s="35">
        <f>χαρτόσ!Y23</f>
        <v>0</v>
      </c>
      <c r="G23" s="35" t="e">
        <f>βιβλΕσ!R23</f>
        <v>#VALUE!</v>
      </c>
      <c r="H23" s="36" t="e">
        <f t="shared" si="0"/>
        <v>#VALUE!</v>
      </c>
      <c r="I23" s="35"/>
      <c r="J23" s="35">
        <f>'κ-15-17'!AF23</f>
        <v>0</v>
      </c>
      <c r="K23" s="36">
        <f t="shared" si="12"/>
        <v>0</v>
      </c>
      <c r="L23" s="36"/>
      <c r="M23" s="35">
        <f t="shared" si="2"/>
        <v>23660</v>
      </c>
      <c r="N23" s="36">
        <f t="shared" si="5"/>
        <v>69.435069699192951</v>
      </c>
      <c r="O23" s="36"/>
      <c r="P23" s="36"/>
      <c r="Q23" s="36"/>
      <c r="R23" s="35">
        <f t="shared" si="3"/>
        <v>604</v>
      </c>
      <c r="S23" s="36">
        <f t="shared" si="6"/>
        <v>1.7725605282465151</v>
      </c>
      <c r="T23" s="44"/>
      <c r="U23" s="35">
        <f t="shared" si="7"/>
        <v>23056</v>
      </c>
      <c r="V23" s="36">
        <f t="shared" si="8"/>
        <v>67.662509170946436</v>
      </c>
      <c r="W23" s="44"/>
      <c r="X23" s="35">
        <f>συμβολαια!L23+βιβλΕσ!L23+χαρτόσ!D23+χαρτόσ!F23+χαρτόσ!Y23</f>
        <v>23660</v>
      </c>
      <c r="Y23" s="36">
        <f t="shared" si="9"/>
        <v>69.435069699192951</v>
      </c>
      <c r="Z23" s="35">
        <f>συμβολαια!M23+αντίγραφα!P23+χαρτόσ!D23+χαρτόσ!F23</f>
        <v>0</v>
      </c>
      <c r="AA23" s="36">
        <f t="shared" si="10"/>
        <v>0</v>
      </c>
      <c r="AB23" s="35">
        <f t="shared" si="11"/>
        <v>23660</v>
      </c>
      <c r="AC23" s="38"/>
      <c r="AD23" s="140">
        <f t="shared" si="4"/>
        <v>0</v>
      </c>
      <c r="AE23" s="146"/>
      <c r="AF23" s="35" t="s">
        <v>333</v>
      </c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</row>
    <row r="24" spans="1:100" s="27" customFormat="1">
      <c r="A24" s="64" t="str">
        <f>συμβολαια!A24</f>
        <v>..??..</v>
      </c>
      <c r="B24" s="163" t="str">
        <f>συμβολαια!C24</f>
        <v>αγοραπωλησία τίμημα = Δ.Ο.Υ. =</v>
      </c>
      <c r="C24" s="30">
        <f>πολλΣυμβ!D24</f>
        <v>0</v>
      </c>
      <c r="D24" s="30">
        <f>πολλΣυμβ!I24</f>
        <v>0</v>
      </c>
      <c r="E24" s="35">
        <f>βιβλΕσ!O24</f>
        <v>1324</v>
      </c>
      <c r="F24" s="35">
        <f>χαρτόσ!Y24</f>
        <v>0</v>
      </c>
      <c r="G24" s="35" t="e">
        <f>βιβλΕσ!R24</f>
        <v>#VALUE!</v>
      </c>
      <c r="H24" s="36" t="e">
        <f t="shared" si="0"/>
        <v>#VALUE!</v>
      </c>
      <c r="I24" s="35"/>
      <c r="J24" s="35">
        <f>'κ-15-17'!AF24</f>
        <v>8300.0000000000018</v>
      </c>
      <c r="K24" s="36">
        <f t="shared" si="12"/>
        <v>24.35803374908291</v>
      </c>
      <c r="L24" s="36"/>
      <c r="M24" s="35">
        <f t="shared" si="2"/>
        <v>36760</v>
      </c>
      <c r="N24" s="36">
        <f t="shared" si="5"/>
        <v>107.87967718268526</v>
      </c>
      <c r="O24" s="36"/>
      <c r="P24" s="36"/>
      <c r="Q24" s="36"/>
      <c r="R24" s="35">
        <f t="shared" si="3"/>
        <v>1324</v>
      </c>
      <c r="S24" s="36">
        <f t="shared" si="6"/>
        <v>3.8855465884079239</v>
      </c>
      <c r="T24" s="44"/>
      <c r="U24" s="35">
        <f t="shared" si="7"/>
        <v>27136</v>
      </c>
      <c r="V24" s="36">
        <f t="shared" si="8"/>
        <v>79.63609684519443</v>
      </c>
      <c r="W24" s="44"/>
      <c r="X24" s="35">
        <f>συμβολαια!L24+βιβλΕσ!L24+χαρτόσ!D24+χαρτόσ!F24+χαρτόσ!Y24</f>
        <v>28460</v>
      </c>
      <c r="Y24" s="36">
        <f t="shared" si="9"/>
        <v>83.52164343360235</v>
      </c>
      <c r="Z24" s="35">
        <f>συμβολαια!M24+αντίγραφα!P24+χαρτόσ!D24+χαρτόσ!F24</f>
        <v>0</v>
      </c>
      <c r="AA24" s="36">
        <f t="shared" si="10"/>
        <v>0</v>
      </c>
      <c r="AB24" s="35">
        <f t="shared" si="11"/>
        <v>28460</v>
      </c>
      <c r="AC24" s="38"/>
      <c r="AD24" s="140">
        <f t="shared" si="4"/>
        <v>0</v>
      </c>
      <c r="AE24" s="146"/>
      <c r="AF24" s="35" t="s">
        <v>333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</row>
    <row r="25" spans="1:100">
      <c r="A25" s="64" t="str">
        <f>συμβολαια!A25</f>
        <v>..??..</v>
      </c>
      <c r="B25" s="163" t="str">
        <f>συμβολαια!C25</f>
        <v>αγοραπωλησία τίμημα 500.000 Δ.Ο.Υ. =</v>
      </c>
      <c r="C25" s="30">
        <f>πολλΣυμβ!D25</f>
        <v>0</v>
      </c>
      <c r="D25" s="30">
        <f>πολλΣυμβ!I25</f>
        <v>0</v>
      </c>
      <c r="E25" s="35">
        <f>βιβλΕσ!O25</f>
        <v>1549</v>
      </c>
      <c r="F25" s="35">
        <f>χαρτόσ!Y25</f>
        <v>0</v>
      </c>
      <c r="G25" s="35" t="e">
        <f>βιβλΕσ!R25</f>
        <v>#VALUE!</v>
      </c>
      <c r="H25" s="36" t="e">
        <f t="shared" si="0"/>
        <v>#VALUE!</v>
      </c>
      <c r="I25" s="35"/>
      <c r="J25" s="35">
        <f>'κ-15-17'!AF25</f>
        <v>10893.750000000002</v>
      </c>
      <c r="K25" s="36">
        <f t="shared" si="12"/>
        <v>31.969919295671318</v>
      </c>
      <c r="L25" s="36"/>
      <c r="M25" s="35">
        <f t="shared" si="2"/>
        <v>40853.75</v>
      </c>
      <c r="N25" s="36">
        <f t="shared" si="5"/>
        <v>119.8936170212766</v>
      </c>
      <c r="O25" s="36"/>
      <c r="P25" s="36"/>
      <c r="Q25" s="36"/>
      <c r="R25" s="35">
        <f t="shared" si="3"/>
        <v>1549</v>
      </c>
      <c r="S25" s="36">
        <f t="shared" si="6"/>
        <v>4.5458547322083636</v>
      </c>
      <c r="T25" s="44"/>
      <c r="U25" s="35">
        <f t="shared" si="7"/>
        <v>28411</v>
      </c>
      <c r="V25" s="36">
        <f t="shared" si="8"/>
        <v>83.377842993396925</v>
      </c>
      <c r="W25" s="44"/>
      <c r="X25" s="35">
        <f>συμβολαια!L25+βιβλΕσ!L25+χαρτόσ!D25+χαρτόσ!F25+χαρτόσ!Y25</f>
        <v>29960</v>
      </c>
      <c r="Y25" s="36">
        <f t="shared" si="9"/>
        <v>87.92369772560528</v>
      </c>
      <c r="Z25" s="35">
        <f>συμβολαια!M25+αντίγραφα!P25+χαρτόσ!D25+χαρτόσ!F25</f>
        <v>0</v>
      </c>
      <c r="AA25" s="36">
        <f t="shared" si="10"/>
        <v>0</v>
      </c>
      <c r="AB25" s="35">
        <f t="shared" si="11"/>
        <v>29960</v>
      </c>
      <c r="AC25" s="38"/>
      <c r="AD25" s="140">
        <f t="shared" si="4"/>
        <v>0</v>
      </c>
      <c r="AE25" s="146"/>
      <c r="AF25" s="35" t="s">
        <v>333</v>
      </c>
      <c r="AG25" s="32"/>
      <c r="AH25" s="32"/>
      <c r="AI25" s="32"/>
      <c r="AJ25" s="32"/>
      <c r="AK25" s="32"/>
      <c r="AL25" s="32"/>
      <c r="AM25" s="32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</row>
    <row r="26" spans="1:100" s="7" customFormat="1">
      <c r="A26" s="482" t="str">
        <f>συμβολαια!A26</f>
        <v>????</v>
      </c>
      <c r="B26" s="383" t="str">
        <f>συμβολαια!C26</f>
        <v>εξόφληση {{{ δανείου 1.200.000δρχ /// ΑΓΑΠΕ = 15.000</v>
      </c>
      <c r="C26" s="375" t="str">
        <f>πολλΣυμβ!D26</f>
        <v>..???..</v>
      </c>
      <c r="D26" s="375">
        <f>πολλΣυμβ!I26</f>
        <v>0</v>
      </c>
      <c r="E26" s="352">
        <f>βιβλΕσ!O26</f>
        <v>3287.9999999999995</v>
      </c>
      <c r="F26" s="352">
        <f>χαρτόσ!Y26</f>
        <v>0</v>
      </c>
      <c r="G26" s="352">
        <f>βιβλΕσ!R26</f>
        <v>9500</v>
      </c>
      <c r="H26" s="255">
        <f t="shared" si="0"/>
        <v>27.879677182685253</v>
      </c>
      <c r="I26" s="352"/>
      <c r="J26" s="352">
        <f>'κ-15-17'!AF26</f>
        <v>15600.000000000002</v>
      </c>
      <c r="K26" s="255">
        <f t="shared" si="12"/>
        <v>45.781364636830524</v>
      </c>
      <c r="L26" s="255"/>
      <c r="M26" s="352">
        <f t="shared" si="2"/>
        <v>38046</v>
      </c>
      <c r="N26" s="255">
        <f t="shared" si="5"/>
        <v>111.65370506236243</v>
      </c>
      <c r="O26" s="255"/>
      <c r="P26" s="255"/>
      <c r="Q26" s="255"/>
      <c r="R26" s="352">
        <f t="shared" si="3"/>
        <v>3287.9999999999995</v>
      </c>
      <c r="S26" s="255">
        <f t="shared" si="6"/>
        <v>9.6493030080704312</v>
      </c>
      <c r="T26" s="384"/>
      <c r="U26" s="352">
        <f t="shared" si="7"/>
        <v>19158</v>
      </c>
      <c r="V26" s="255">
        <f t="shared" si="8"/>
        <v>56.223037417461484</v>
      </c>
      <c r="W26" s="384"/>
      <c r="X26" s="352">
        <f>συμβολαια!L26+βιβλΕσ!L26+χαρτόσ!D26+χαρτόσ!F26+χαρτόσ!Y26</f>
        <v>33060</v>
      </c>
      <c r="Y26" s="255">
        <f t="shared" si="9"/>
        <v>97.021276595744681</v>
      </c>
      <c r="Z26" s="352">
        <f>συμβολαια!M26+αντίγραφα!P26+χαρτόσ!D26+χαρτόσ!F26</f>
        <v>10614</v>
      </c>
      <c r="AA26" s="255">
        <f t="shared" si="10"/>
        <v>31.148936170212767</v>
      </c>
      <c r="AB26" s="352">
        <f t="shared" si="11"/>
        <v>22446</v>
      </c>
      <c r="AC26" s="385"/>
      <c r="AD26" s="386">
        <f t="shared" si="4"/>
        <v>0</v>
      </c>
      <c r="AE26" s="387"/>
      <c r="AF26" s="352" t="s">
        <v>333</v>
      </c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</row>
    <row r="27" spans="1:100" s="7" customFormat="1">
      <c r="A27" s="483"/>
      <c r="B27" s="383" t="str">
        <f>συμβολαια!C27</f>
        <v>υποθήκη εξάλειψη</v>
      </c>
      <c r="C27" s="375" t="str">
        <f>πολλΣυμβ!D27</f>
        <v>..???..</v>
      </c>
      <c r="D27" s="375">
        <f>πολλΣυμβ!I27</f>
        <v>0</v>
      </c>
      <c r="E27" s="352">
        <f>βιβλΕσ!O27</f>
        <v>387.5</v>
      </c>
      <c r="F27" s="352">
        <f>χαρτόσ!Y27</f>
        <v>0</v>
      </c>
      <c r="G27" s="352">
        <f>βιβλΕσ!R27</f>
        <v>0</v>
      </c>
      <c r="H27" s="255">
        <f t="shared" si="0"/>
        <v>0</v>
      </c>
      <c r="I27" s="352"/>
      <c r="J27" s="352">
        <f>'κ-15-17'!AF27</f>
        <v>195.00000000000003</v>
      </c>
      <c r="K27" s="255">
        <f t="shared" si="12"/>
        <v>0.57226705796038158</v>
      </c>
      <c r="L27" s="255"/>
      <c r="M27" s="352">
        <f t="shared" si="2"/>
        <v>7645</v>
      </c>
      <c r="N27" s="255">
        <f t="shared" si="5"/>
        <v>22.435803374908289</v>
      </c>
      <c r="O27" s="255"/>
      <c r="P27" s="255"/>
      <c r="Q27" s="255"/>
      <c r="R27" s="352">
        <f t="shared" si="3"/>
        <v>387.5</v>
      </c>
      <c r="S27" s="255">
        <f t="shared" si="6"/>
        <v>1.1371973587674249</v>
      </c>
      <c r="T27" s="384"/>
      <c r="U27" s="352">
        <f t="shared" si="7"/>
        <v>7062.5</v>
      </c>
      <c r="V27" s="255">
        <f t="shared" si="8"/>
        <v>20.726338958180484</v>
      </c>
      <c r="W27" s="384"/>
      <c r="X27" s="352">
        <f>συμβολαια!L27+βιβλΕσ!L27+χαρτόσ!D27+χαρτόσ!F27+χαρτόσ!Y27</f>
        <v>7450</v>
      </c>
      <c r="Y27" s="255">
        <f t="shared" si="9"/>
        <v>21.863536316947908</v>
      </c>
      <c r="Z27" s="352">
        <f>συμβολαια!M27+αντίγραφα!P27+χαρτόσ!D27+χαρτόσ!F27</f>
        <v>0</v>
      </c>
      <c r="AA27" s="255">
        <f t="shared" si="10"/>
        <v>0</v>
      </c>
      <c r="AB27" s="352">
        <f t="shared" si="11"/>
        <v>7450</v>
      </c>
      <c r="AC27" s="385"/>
      <c r="AD27" s="386">
        <f t="shared" si="4"/>
        <v>0</v>
      </c>
      <c r="AE27" s="387" t="s">
        <v>382</v>
      </c>
      <c r="AF27" s="352" t="s">
        <v>333</v>
      </c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</row>
    <row r="28" spans="1:100">
      <c r="A28" s="64" t="str">
        <f>συμβολαια!A28</f>
        <v>..??..</v>
      </c>
      <c r="B28" s="163" t="str">
        <f>συμβολαια!C28</f>
        <v>πληρεξούσιο</v>
      </c>
      <c r="C28" s="30">
        <f>πολλΣυμβ!D28</f>
        <v>0</v>
      </c>
      <c r="D28" s="30">
        <f>πολλΣυμβ!I28</f>
        <v>0</v>
      </c>
      <c r="E28" s="35">
        <f>βιβλΕσ!O28</f>
        <v>604</v>
      </c>
      <c r="F28" s="35">
        <f>χαρτόσ!Y28</f>
        <v>0</v>
      </c>
      <c r="G28" s="35" t="e">
        <f>βιβλΕσ!R28</f>
        <v>#VALUE!</v>
      </c>
      <c r="H28" s="36" t="e">
        <f t="shared" si="0"/>
        <v>#VALUE!</v>
      </c>
      <c r="I28" s="35"/>
      <c r="J28" s="35">
        <f>'κ-15-17'!AF28</f>
        <v>0</v>
      </c>
      <c r="K28" s="36">
        <f t="shared" si="12"/>
        <v>0</v>
      </c>
      <c r="L28" s="36"/>
      <c r="M28" s="35">
        <f t="shared" si="2"/>
        <v>23660</v>
      </c>
      <c r="N28" s="36">
        <f t="shared" si="5"/>
        <v>69.435069699192951</v>
      </c>
      <c r="O28" s="36"/>
      <c r="P28" s="36"/>
      <c r="Q28" s="36"/>
      <c r="R28" s="35">
        <f t="shared" si="3"/>
        <v>604</v>
      </c>
      <c r="S28" s="36">
        <f t="shared" si="6"/>
        <v>1.7725605282465151</v>
      </c>
      <c r="T28" s="44"/>
      <c r="U28" s="35">
        <f t="shared" si="7"/>
        <v>23056</v>
      </c>
      <c r="V28" s="36">
        <f t="shared" si="8"/>
        <v>67.662509170946436</v>
      </c>
      <c r="W28" s="44"/>
      <c r="X28" s="35">
        <f>συμβολαια!L28+βιβλΕσ!L28+χαρτόσ!D28+χαρτόσ!F28+χαρτόσ!Y28</f>
        <v>23660</v>
      </c>
      <c r="Y28" s="36">
        <f t="shared" si="9"/>
        <v>69.435069699192951</v>
      </c>
      <c r="Z28" s="35">
        <f>συμβολαια!M28+αντίγραφα!P28+χαρτόσ!D28+χαρτόσ!F28</f>
        <v>0</v>
      </c>
      <c r="AA28" s="36">
        <f t="shared" si="10"/>
        <v>0</v>
      </c>
      <c r="AB28" s="35">
        <f t="shared" si="11"/>
        <v>23660</v>
      </c>
      <c r="AC28" s="38"/>
      <c r="AD28" s="140">
        <f t="shared" si="4"/>
        <v>0</v>
      </c>
      <c r="AE28" s="146"/>
      <c r="AF28" s="35" t="s">
        <v>333</v>
      </c>
      <c r="AG28" s="32"/>
      <c r="AH28" s="32"/>
      <c r="AI28" s="32"/>
      <c r="AJ28" s="32"/>
      <c r="AK28" s="32"/>
      <c r="AL28" s="32"/>
      <c r="AM28" s="32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</row>
    <row r="29" spans="1:100">
      <c r="A29" s="64" t="str">
        <f>συμβολαια!A29</f>
        <v>..??..</v>
      </c>
      <c r="B29" s="163" t="str">
        <f>συμβολαια!C29</f>
        <v>κληρονομιάς αποδοχή</v>
      </c>
      <c r="C29" s="30">
        <f>πολλΣυμβ!D29</f>
        <v>0</v>
      </c>
      <c r="D29" s="30">
        <f>πολλΣυμβ!I29</f>
        <v>0</v>
      </c>
      <c r="E29" s="35">
        <f>βιβλΕσ!O29</f>
        <v>604</v>
      </c>
      <c r="F29" s="35">
        <f>χαρτόσ!Y29</f>
        <v>0</v>
      </c>
      <c r="G29" s="35" t="e">
        <f>βιβλΕσ!R29</f>
        <v>#VALUE!</v>
      </c>
      <c r="H29" s="36" t="e">
        <f t="shared" si="0"/>
        <v>#VALUE!</v>
      </c>
      <c r="I29" s="35"/>
      <c r="J29" s="35">
        <f>'κ-15-17'!AF29</f>
        <v>0</v>
      </c>
      <c r="K29" s="36">
        <f t="shared" si="12"/>
        <v>0</v>
      </c>
      <c r="L29" s="36"/>
      <c r="M29" s="35">
        <f t="shared" si="2"/>
        <v>23660</v>
      </c>
      <c r="N29" s="36">
        <f t="shared" si="5"/>
        <v>69.435069699192951</v>
      </c>
      <c r="O29" s="36"/>
      <c r="P29" s="36"/>
      <c r="Q29" s="36"/>
      <c r="R29" s="35">
        <f t="shared" si="3"/>
        <v>604</v>
      </c>
      <c r="S29" s="36">
        <f t="shared" si="6"/>
        <v>1.7725605282465151</v>
      </c>
      <c r="T29" s="44"/>
      <c r="U29" s="35">
        <f t="shared" si="7"/>
        <v>23056</v>
      </c>
      <c r="V29" s="36">
        <f t="shared" si="8"/>
        <v>67.662509170946436</v>
      </c>
      <c r="W29" s="44"/>
      <c r="X29" s="35">
        <f>συμβολαια!L29+βιβλΕσ!L29+χαρτόσ!D29+χαρτόσ!F29+χαρτόσ!Y29</f>
        <v>23660</v>
      </c>
      <c r="Y29" s="36">
        <f t="shared" si="9"/>
        <v>69.435069699192951</v>
      </c>
      <c r="Z29" s="35">
        <f>συμβολαια!M29+αντίγραφα!P29+χαρτόσ!D29+χαρτόσ!F29</f>
        <v>0</v>
      </c>
      <c r="AA29" s="36">
        <f t="shared" si="10"/>
        <v>0</v>
      </c>
      <c r="AB29" s="35">
        <f t="shared" si="11"/>
        <v>23660</v>
      </c>
      <c r="AC29" s="38"/>
      <c r="AD29" s="140">
        <f t="shared" si="4"/>
        <v>0</v>
      </c>
      <c r="AE29" s="146"/>
      <c r="AF29" s="35" t="s">
        <v>333</v>
      </c>
      <c r="AG29" s="32"/>
      <c r="AH29" s="32"/>
      <c r="AI29" s="32"/>
      <c r="AJ29" s="32"/>
      <c r="AK29" s="32"/>
      <c r="AL29" s="32"/>
      <c r="AM29" s="32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</row>
    <row r="30" spans="1:100">
      <c r="A30" s="64" t="str">
        <f>συμβολαια!A30</f>
        <v>..??..</v>
      </c>
      <c r="B30" s="163" t="str">
        <f>συμβολαια!C30</f>
        <v>γονική</v>
      </c>
      <c r="C30" s="30">
        <f>πολλΣυμβ!D30</f>
        <v>0</v>
      </c>
      <c r="D30" s="30">
        <f>πολλΣυμβ!I30</f>
        <v>0</v>
      </c>
      <c r="E30" s="35">
        <f>βιβλΕσ!O30</f>
        <v>2741.4999999999995</v>
      </c>
      <c r="F30" s="35">
        <f>χαρτόσ!Y30</f>
        <v>0</v>
      </c>
      <c r="G30" s="35" t="e">
        <f>βιβλΕσ!R30</f>
        <v>#VALUE!</v>
      </c>
      <c r="H30" s="36" t="e">
        <f t="shared" si="0"/>
        <v>#VALUE!</v>
      </c>
      <c r="I30" s="35"/>
      <c r="J30" s="35">
        <f>'κ-15-17'!AF30</f>
        <v>24640.625000000004</v>
      </c>
      <c r="K30" s="36">
        <f t="shared" si="12"/>
        <v>72.31291269258989</v>
      </c>
      <c r="L30" s="36"/>
      <c r="M30" s="35">
        <f t="shared" si="2"/>
        <v>62550.625</v>
      </c>
      <c r="N30" s="36">
        <f t="shared" si="5"/>
        <v>183.56749816581072</v>
      </c>
      <c r="O30" s="36"/>
      <c r="P30" s="36"/>
      <c r="Q30" s="36"/>
      <c r="R30" s="35">
        <f t="shared" si="3"/>
        <v>2741.4999999999995</v>
      </c>
      <c r="S30" s="36">
        <f t="shared" si="6"/>
        <v>8.0454878943506962</v>
      </c>
      <c r="T30" s="44"/>
      <c r="U30" s="35">
        <f t="shared" si="7"/>
        <v>35168.5</v>
      </c>
      <c r="V30" s="36">
        <f t="shared" si="8"/>
        <v>103.20909757887014</v>
      </c>
      <c r="W30" s="44"/>
      <c r="X30" s="35">
        <f>συμβολαια!L30+βιβλΕσ!L30+χαρτόσ!D30+χαρτόσ!F30+χαρτόσ!Y30</f>
        <v>37910</v>
      </c>
      <c r="Y30" s="36">
        <f t="shared" si="9"/>
        <v>111.25458547322084</v>
      </c>
      <c r="Z30" s="35">
        <f>συμβολαια!M30+αντίγραφα!P30+χαρτόσ!D30+χαρτόσ!F30</f>
        <v>0</v>
      </c>
      <c r="AA30" s="36">
        <f t="shared" si="10"/>
        <v>0</v>
      </c>
      <c r="AB30" s="35">
        <f t="shared" si="11"/>
        <v>37910</v>
      </c>
      <c r="AC30" s="38"/>
      <c r="AD30" s="140">
        <f t="shared" si="4"/>
        <v>0</v>
      </c>
      <c r="AE30" s="146"/>
      <c r="AF30" s="35" t="s">
        <v>333</v>
      </c>
      <c r="AG30" s="32"/>
      <c r="AH30" s="32"/>
      <c r="AI30" s="32"/>
      <c r="AJ30" s="32"/>
      <c r="AK30" s="32"/>
      <c r="AL30" s="32"/>
      <c r="AM30" s="32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</row>
    <row r="31" spans="1:100">
      <c r="A31" s="64" t="str">
        <f>συμβολαια!A31</f>
        <v>..??..</v>
      </c>
      <c r="B31" s="163" t="str">
        <f>συμβολαια!C31</f>
        <v xml:space="preserve">διανομή </v>
      </c>
      <c r="C31" s="30">
        <f>πολλΣυμβ!D31</f>
        <v>0</v>
      </c>
      <c r="D31" s="30">
        <f>πολλΣυμβ!I31</f>
        <v>0</v>
      </c>
      <c r="E31" s="35">
        <f>βιβλΕσ!O31</f>
        <v>9362.4</v>
      </c>
      <c r="F31" s="35">
        <f>χαρτόσ!Y31</f>
        <v>0</v>
      </c>
      <c r="G31" s="35" t="e">
        <f>βιβλΕσ!R31</f>
        <v>#VALUE!</v>
      </c>
      <c r="H31" s="36" t="e">
        <f t="shared" si="0"/>
        <v>#VALUE!</v>
      </c>
      <c r="I31" s="35"/>
      <c r="J31" s="35">
        <f>'κ-15-17'!AF31</f>
        <v>80676.000000000015</v>
      </c>
      <c r="K31" s="36">
        <f t="shared" si="12"/>
        <v>236.76008804108588</v>
      </c>
      <c r="L31" s="36"/>
      <c r="M31" s="35">
        <f t="shared" si="2"/>
        <v>165782</v>
      </c>
      <c r="N31" s="36">
        <f t="shared" si="5"/>
        <v>486.52090975788701</v>
      </c>
      <c r="O31" s="36"/>
      <c r="P31" s="36"/>
      <c r="Q31" s="36"/>
      <c r="R31" s="35">
        <f t="shared" si="3"/>
        <v>9362.4</v>
      </c>
      <c r="S31" s="36">
        <f t="shared" si="6"/>
        <v>27.475862068965515</v>
      </c>
      <c r="T31" s="44"/>
      <c r="U31" s="35">
        <f t="shared" si="7"/>
        <v>75743.600000000006</v>
      </c>
      <c r="V31" s="36">
        <f t="shared" si="8"/>
        <v>222.28495964783568</v>
      </c>
      <c r="W31" s="44"/>
      <c r="X31" s="35">
        <f>συμβολαια!L31+βιβλΕσ!L31+χαρτόσ!D31+χαρτόσ!F31+χαρτόσ!Y31</f>
        <v>86316</v>
      </c>
      <c r="Y31" s="36">
        <f t="shared" si="9"/>
        <v>253.31181217901687</v>
      </c>
      <c r="Z31" s="35">
        <f>συμβολαια!M31+αντίγραφα!P31+χαρτόσ!D31+χαρτόσ!F31</f>
        <v>1210</v>
      </c>
      <c r="AA31" s="36">
        <f t="shared" si="10"/>
        <v>3.5509904622157005</v>
      </c>
      <c r="AB31" s="35">
        <f t="shared" si="11"/>
        <v>85106</v>
      </c>
      <c r="AC31" s="38"/>
      <c r="AD31" s="140">
        <f t="shared" si="4"/>
        <v>0</v>
      </c>
      <c r="AE31" s="146"/>
      <c r="AF31" s="35" t="s">
        <v>333</v>
      </c>
      <c r="AG31" s="32"/>
      <c r="AH31" s="32"/>
      <c r="AI31" s="32"/>
      <c r="AJ31" s="32"/>
      <c r="AK31" s="32"/>
      <c r="AL31" s="32"/>
      <c r="AM31" s="32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</row>
    <row r="32" spans="1:100">
      <c r="A32" s="64" t="str">
        <f>συμβολαια!A32</f>
        <v>..??..</v>
      </c>
      <c r="B32" s="163" t="str">
        <f>συμβολαια!C32</f>
        <v>γονική</v>
      </c>
      <c r="C32" s="30">
        <f>πολλΣυμβ!D32</f>
        <v>0</v>
      </c>
      <c r="D32" s="30">
        <f>πολλΣυμβ!I32</f>
        <v>0</v>
      </c>
      <c r="E32" s="35">
        <f>βιβλΕσ!O32</f>
        <v>9874</v>
      </c>
      <c r="F32" s="35">
        <f>χαρτόσ!Y32</f>
        <v>0</v>
      </c>
      <c r="G32" s="35" t="e">
        <f>βιβλΕσ!R32</f>
        <v>#VALUE!</v>
      </c>
      <c r="H32" s="36" t="e">
        <f t="shared" si="0"/>
        <v>#VALUE!</v>
      </c>
      <c r="I32" s="35"/>
      <c r="J32" s="35">
        <f>'κ-15-17'!AF32</f>
        <v>106862.5</v>
      </c>
      <c r="K32" s="36">
        <f t="shared" si="12"/>
        <v>313.6096845194424</v>
      </c>
      <c r="L32" s="36"/>
      <c r="M32" s="35">
        <f t="shared" si="2"/>
        <v>192322.5</v>
      </c>
      <c r="N32" s="36">
        <f t="shared" si="5"/>
        <v>564.40939104915628</v>
      </c>
      <c r="O32" s="36"/>
      <c r="P32" s="36"/>
      <c r="Q32" s="36"/>
      <c r="R32" s="35">
        <f t="shared" si="3"/>
        <v>9874</v>
      </c>
      <c r="S32" s="36">
        <f t="shared" si="6"/>
        <v>28.97725605282465</v>
      </c>
      <c r="T32" s="44"/>
      <c r="U32" s="35">
        <f t="shared" si="7"/>
        <v>75586</v>
      </c>
      <c r="V32" s="36">
        <f t="shared" si="8"/>
        <v>221.8224504768892</v>
      </c>
      <c r="W32" s="44"/>
      <c r="X32" s="35">
        <f>συμβολαια!L32+βιβλΕσ!L32+χαρτόσ!D32+χαρτόσ!F32+χαρτόσ!Y32</f>
        <v>85460</v>
      </c>
      <c r="Y32" s="36">
        <f t="shared" si="9"/>
        <v>250.79970652971386</v>
      </c>
      <c r="Z32" s="35">
        <f>συμβολαια!M32+αντίγραφα!P32+χαρτόσ!D32+χαρτόσ!F32</f>
        <v>0</v>
      </c>
      <c r="AA32" s="36">
        <f t="shared" si="10"/>
        <v>0</v>
      </c>
      <c r="AB32" s="35">
        <f t="shared" si="11"/>
        <v>85460</v>
      </c>
      <c r="AC32" s="38"/>
      <c r="AD32" s="140">
        <f t="shared" si="4"/>
        <v>0</v>
      </c>
      <c r="AE32" s="146"/>
      <c r="AF32" s="35" t="s">
        <v>333</v>
      </c>
      <c r="AG32" s="32"/>
      <c r="AH32" s="32"/>
      <c r="AI32" s="32"/>
      <c r="AJ32" s="32"/>
      <c r="AK32" s="32"/>
      <c r="AL32" s="32"/>
      <c r="AM32" s="32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</row>
    <row r="33" spans="1:100">
      <c r="A33" s="64" t="str">
        <f>συμβολαια!A33</f>
        <v>..??..</v>
      </c>
      <c r="B33" s="163" t="str">
        <f>συμβολαια!C33</f>
        <v>πληρεξούσιο</v>
      </c>
      <c r="C33" s="30">
        <f>πολλΣυμβ!D33</f>
        <v>0</v>
      </c>
      <c r="D33" s="30">
        <f>πολλΣυμβ!I33</f>
        <v>0</v>
      </c>
      <c r="E33" s="35">
        <f>βιβλΕσ!O33</f>
        <v>604</v>
      </c>
      <c r="F33" s="35">
        <f>χαρτόσ!Y33</f>
        <v>0</v>
      </c>
      <c r="G33" s="35" t="e">
        <f>βιβλΕσ!R33</f>
        <v>#VALUE!</v>
      </c>
      <c r="H33" s="36" t="e">
        <f t="shared" si="0"/>
        <v>#VALUE!</v>
      </c>
      <c r="I33" s="35"/>
      <c r="J33" s="35">
        <f>'κ-15-17'!AF33</f>
        <v>0</v>
      </c>
      <c r="K33" s="36">
        <f t="shared" si="12"/>
        <v>0</v>
      </c>
      <c r="L33" s="36"/>
      <c r="M33" s="35">
        <f t="shared" si="2"/>
        <v>23660</v>
      </c>
      <c r="N33" s="36">
        <f t="shared" si="5"/>
        <v>69.435069699192951</v>
      </c>
      <c r="O33" s="36"/>
      <c r="P33" s="36"/>
      <c r="Q33" s="36"/>
      <c r="R33" s="35">
        <f t="shared" si="3"/>
        <v>604</v>
      </c>
      <c r="S33" s="36">
        <f t="shared" si="6"/>
        <v>1.7725605282465151</v>
      </c>
      <c r="T33" s="44"/>
      <c r="U33" s="35">
        <f t="shared" si="7"/>
        <v>23056</v>
      </c>
      <c r="V33" s="36">
        <f t="shared" si="8"/>
        <v>67.662509170946436</v>
      </c>
      <c r="W33" s="44"/>
      <c r="X33" s="35">
        <f>συμβολαια!L33+βιβλΕσ!L33+χαρτόσ!D33+χαρτόσ!F33+χαρτόσ!Y33</f>
        <v>23660</v>
      </c>
      <c r="Y33" s="36">
        <f t="shared" si="9"/>
        <v>69.435069699192951</v>
      </c>
      <c r="Z33" s="35">
        <f>συμβολαια!M33+αντίγραφα!P33+χαρτόσ!D33+χαρτόσ!F33</f>
        <v>0</v>
      </c>
      <c r="AA33" s="36">
        <f t="shared" si="10"/>
        <v>0</v>
      </c>
      <c r="AB33" s="35">
        <f t="shared" si="11"/>
        <v>23660</v>
      </c>
      <c r="AC33" s="38"/>
      <c r="AD33" s="140">
        <f t="shared" si="4"/>
        <v>0</v>
      </c>
      <c r="AE33" s="146"/>
      <c r="AF33" s="35" t="s">
        <v>333</v>
      </c>
      <c r="AG33" s="32"/>
      <c r="AH33" s="32"/>
      <c r="AI33" s="32"/>
      <c r="AJ33" s="32"/>
      <c r="AK33" s="32"/>
      <c r="AL33" s="32"/>
      <c r="AM33" s="32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</row>
    <row r="34" spans="1:100">
      <c r="A34" s="64" t="str">
        <f>συμβολαια!A34</f>
        <v>..??..</v>
      </c>
      <c r="B34" s="163" t="str">
        <f>συμβολαια!C34</f>
        <v>βεβαίωση ένορκος</v>
      </c>
      <c r="C34" s="30">
        <f>πολλΣυμβ!D34</f>
        <v>0</v>
      </c>
      <c r="D34" s="30">
        <f>πολλΣυμβ!I34</f>
        <v>0</v>
      </c>
      <c r="E34" s="35">
        <f>βιβλΕσ!O34</f>
        <v>604</v>
      </c>
      <c r="F34" s="35">
        <f>χαρτόσ!Y34</f>
        <v>0</v>
      </c>
      <c r="G34" s="35" t="e">
        <f>βιβλΕσ!R34</f>
        <v>#VALUE!</v>
      </c>
      <c r="H34" s="36" t="e">
        <f t="shared" si="0"/>
        <v>#VALUE!</v>
      </c>
      <c r="I34" s="35"/>
      <c r="J34" s="35">
        <f>'κ-15-17'!AF34</f>
        <v>0</v>
      </c>
      <c r="K34" s="36">
        <f t="shared" si="12"/>
        <v>0</v>
      </c>
      <c r="L34" s="36"/>
      <c r="M34" s="35">
        <f t="shared" si="2"/>
        <v>23660</v>
      </c>
      <c r="N34" s="36">
        <f t="shared" si="5"/>
        <v>69.435069699192951</v>
      </c>
      <c r="O34" s="36"/>
      <c r="P34" s="36"/>
      <c r="Q34" s="36"/>
      <c r="R34" s="35">
        <f t="shared" si="3"/>
        <v>604</v>
      </c>
      <c r="S34" s="36">
        <f t="shared" si="6"/>
        <v>1.7725605282465151</v>
      </c>
      <c r="T34" s="44"/>
      <c r="U34" s="35">
        <f t="shared" si="7"/>
        <v>23056</v>
      </c>
      <c r="V34" s="36">
        <f t="shared" si="8"/>
        <v>67.662509170946436</v>
      </c>
      <c r="W34" s="44"/>
      <c r="X34" s="35">
        <f>συμβολαια!L34+βιβλΕσ!L34+χαρτόσ!D34+χαρτόσ!F34+χαρτόσ!Y34</f>
        <v>23660</v>
      </c>
      <c r="Y34" s="36">
        <f t="shared" si="9"/>
        <v>69.435069699192951</v>
      </c>
      <c r="Z34" s="35">
        <f>συμβολαια!M34+αντίγραφα!P34+χαρτόσ!D34+χαρτόσ!F34</f>
        <v>0</v>
      </c>
      <c r="AA34" s="36">
        <f t="shared" si="10"/>
        <v>0</v>
      </c>
      <c r="AB34" s="35">
        <f t="shared" si="11"/>
        <v>23660</v>
      </c>
      <c r="AC34" s="38"/>
      <c r="AD34" s="140">
        <f t="shared" si="4"/>
        <v>0</v>
      </c>
      <c r="AE34" s="146"/>
      <c r="AF34" s="35" t="s">
        <v>333</v>
      </c>
      <c r="AG34" s="32"/>
      <c r="AH34" s="32"/>
      <c r="AI34" s="32"/>
      <c r="AJ34" s="32"/>
      <c r="AK34" s="32"/>
      <c r="AL34" s="32"/>
      <c r="AM34" s="32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</row>
    <row r="35" spans="1:100">
      <c r="A35" s="64" t="str">
        <f>συμβολαια!A35</f>
        <v>..??..</v>
      </c>
      <c r="B35" s="163" t="str">
        <f>συμβολαια!C35</f>
        <v>πληρεξούσιο</v>
      </c>
      <c r="C35" s="30">
        <f>πολλΣυμβ!D35</f>
        <v>0</v>
      </c>
      <c r="D35" s="30">
        <f>πολλΣυμβ!I35</f>
        <v>0</v>
      </c>
      <c r="E35" s="35">
        <f>βιβλΕσ!O35</f>
        <v>604</v>
      </c>
      <c r="F35" s="35">
        <f>χαρτόσ!Y35</f>
        <v>0</v>
      </c>
      <c r="G35" s="35" t="e">
        <f>βιβλΕσ!R35</f>
        <v>#VALUE!</v>
      </c>
      <c r="H35" s="36" t="e">
        <f t="shared" si="0"/>
        <v>#VALUE!</v>
      </c>
      <c r="I35" s="35"/>
      <c r="J35" s="35">
        <f>'κ-15-17'!AF35</f>
        <v>0</v>
      </c>
      <c r="K35" s="36">
        <f t="shared" si="12"/>
        <v>0</v>
      </c>
      <c r="L35" s="36"/>
      <c r="M35" s="35">
        <f t="shared" si="2"/>
        <v>23660</v>
      </c>
      <c r="N35" s="36">
        <f t="shared" si="5"/>
        <v>69.435069699192951</v>
      </c>
      <c r="O35" s="36"/>
      <c r="P35" s="36"/>
      <c r="Q35" s="36"/>
      <c r="R35" s="35">
        <f t="shared" ref="R35:R48" si="13">E35+F35</f>
        <v>604</v>
      </c>
      <c r="S35" s="36">
        <f t="shared" si="6"/>
        <v>1.7725605282465151</v>
      </c>
      <c r="T35" s="44"/>
      <c r="U35" s="35">
        <f t="shared" si="7"/>
        <v>23056</v>
      </c>
      <c r="V35" s="36">
        <f t="shared" si="8"/>
        <v>67.662509170946436</v>
      </c>
      <c r="W35" s="44"/>
      <c r="X35" s="35">
        <f>συμβολαια!L35+βιβλΕσ!L35+χαρτόσ!D35+χαρτόσ!F35+χαρτόσ!Y35</f>
        <v>23660</v>
      </c>
      <c r="Y35" s="36">
        <f t="shared" si="9"/>
        <v>69.435069699192951</v>
      </c>
      <c r="Z35" s="35">
        <f>συμβολαια!M35+αντίγραφα!P35+χαρτόσ!D35+χαρτόσ!F35</f>
        <v>0</v>
      </c>
      <c r="AA35" s="36">
        <f t="shared" si="10"/>
        <v>0</v>
      </c>
      <c r="AB35" s="35">
        <f t="shared" si="11"/>
        <v>23660</v>
      </c>
      <c r="AC35" s="38"/>
      <c r="AD35" s="140">
        <f t="shared" si="4"/>
        <v>0</v>
      </c>
      <c r="AE35" s="146"/>
      <c r="AF35" s="35" t="s">
        <v>333</v>
      </c>
      <c r="AG35" s="32"/>
      <c r="AH35" s="32"/>
      <c r="AI35" s="32"/>
      <c r="AJ35" s="32"/>
      <c r="AK35" s="32"/>
      <c r="AL35" s="32"/>
      <c r="AM35" s="32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</row>
    <row r="36" spans="1:100">
      <c r="A36" s="64" t="str">
        <f>συμβολαια!A36</f>
        <v>..??..</v>
      </c>
      <c r="B36" s="163" t="str">
        <f>συμβολαια!C36</f>
        <v>πληρεξούσιο</v>
      </c>
      <c r="C36" s="30">
        <f>πολλΣυμβ!D36</f>
        <v>0</v>
      </c>
      <c r="D36" s="30">
        <f>πολλΣυμβ!I36</f>
        <v>0</v>
      </c>
      <c r="E36" s="35">
        <f>βιβλΕσ!O36</f>
        <v>604</v>
      </c>
      <c r="F36" s="35">
        <f>χαρτόσ!Y36</f>
        <v>0</v>
      </c>
      <c r="G36" s="35" t="e">
        <f>βιβλΕσ!R36</f>
        <v>#VALUE!</v>
      </c>
      <c r="H36" s="36" t="e">
        <f t="shared" si="0"/>
        <v>#VALUE!</v>
      </c>
      <c r="I36" s="35"/>
      <c r="J36" s="35">
        <f>'κ-15-17'!AF36</f>
        <v>0</v>
      </c>
      <c r="K36" s="36">
        <f t="shared" si="12"/>
        <v>0</v>
      </c>
      <c r="L36" s="36"/>
      <c r="M36" s="35">
        <f t="shared" si="2"/>
        <v>23660</v>
      </c>
      <c r="N36" s="36">
        <f t="shared" si="5"/>
        <v>69.435069699192951</v>
      </c>
      <c r="O36" s="36"/>
      <c r="P36" s="36"/>
      <c r="Q36" s="36"/>
      <c r="R36" s="35">
        <f t="shared" si="13"/>
        <v>604</v>
      </c>
      <c r="S36" s="36">
        <f t="shared" si="6"/>
        <v>1.7725605282465151</v>
      </c>
      <c r="T36" s="44"/>
      <c r="U36" s="35">
        <f t="shared" si="7"/>
        <v>23056</v>
      </c>
      <c r="V36" s="36">
        <f t="shared" si="8"/>
        <v>67.662509170946436</v>
      </c>
      <c r="W36" s="44"/>
      <c r="X36" s="35">
        <f>συμβολαια!L36+βιβλΕσ!L36+χαρτόσ!D36+χαρτόσ!F36+χαρτόσ!Y36</f>
        <v>23660</v>
      </c>
      <c r="Y36" s="36">
        <f t="shared" si="9"/>
        <v>69.435069699192951</v>
      </c>
      <c r="Z36" s="35">
        <f>συμβολαια!M36+αντίγραφα!P36+χαρτόσ!D36+χαρτόσ!F36</f>
        <v>0</v>
      </c>
      <c r="AA36" s="36">
        <f t="shared" si="10"/>
        <v>0</v>
      </c>
      <c r="AB36" s="35">
        <f t="shared" si="11"/>
        <v>23660</v>
      </c>
      <c r="AC36" s="38"/>
      <c r="AD36" s="140">
        <f t="shared" si="4"/>
        <v>0</v>
      </c>
      <c r="AE36" s="146"/>
      <c r="AF36" s="35" t="s">
        <v>333</v>
      </c>
      <c r="AG36" s="32"/>
      <c r="AH36" s="32"/>
      <c r="AI36" s="32"/>
      <c r="AJ36" s="32"/>
      <c r="AK36" s="32"/>
      <c r="AL36" s="32"/>
      <c r="AM36" s="32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</row>
    <row r="37" spans="1:100">
      <c r="A37" s="64" t="str">
        <f>συμβολαια!A37</f>
        <v>..??..</v>
      </c>
      <c r="B37" s="163" t="str">
        <f>συμβολαια!C37</f>
        <v>πληρεξούσιο</v>
      </c>
      <c r="C37" s="30">
        <f>πολλΣυμβ!D37</f>
        <v>0</v>
      </c>
      <c r="D37" s="30">
        <f>πολλΣυμβ!I37</f>
        <v>0</v>
      </c>
      <c r="E37" s="35">
        <f>βιβλΕσ!O37</f>
        <v>604</v>
      </c>
      <c r="F37" s="35">
        <f>χαρτόσ!Y37</f>
        <v>0</v>
      </c>
      <c r="G37" s="35" t="e">
        <f>βιβλΕσ!R37</f>
        <v>#VALUE!</v>
      </c>
      <c r="H37" s="36" t="e">
        <f t="shared" si="0"/>
        <v>#VALUE!</v>
      </c>
      <c r="I37" s="35"/>
      <c r="J37" s="35">
        <f>'κ-15-17'!AF37</f>
        <v>0</v>
      </c>
      <c r="K37" s="36">
        <f t="shared" si="12"/>
        <v>0</v>
      </c>
      <c r="L37" s="36"/>
      <c r="M37" s="35">
        <f t="shared" si="2"/>
        <v>23660</v>
      </c>
      <c r="N37" s="36">
        <f t="shared" si="5"/>
        <v>69.435069699192951</v>
      </c>
      <c r="O37" s="36"/>
      <c r="P37" s="36"/>
      <c r="Q37" s="36"/>
      <c r="R37" s="35">
        <f t="shared" si="13"/>
        <v>604</v>
      </c>
      <c r="S37" s="36">
        <f t="shared" si="6"/>
        <v>1.7725605282465151</v>
      </c>
      <c r="T37" s="44"/>
      <c r="U37" s="35">
        <f t="shared" si="7"/>
        <v>23056</v>
      </c>
      <c r="V37" s="36">
        <f t="shared" si="8"/>
        <v>67.662509170946436</v>
      </c>
      <c r="W37" s="44"/>
      <c r="X37" s="35">
        <f>συμβολαια!L37+βιβλΕσ!L37+χαρτόσ!D37+χαρτόσ!F37+χαρτόσ!Y37</f>
        <v>23660</v>
      </c>
      <c r="Y37" s="36">
        <f t="shared" si="9"/>
        <v>69.435069699192951</v>
      </c>
      <c r="Z37" s="35">
        <f>συμβολαια!M37+αντίγραφα!P37+χαρτόσ!D37+χαρτόσ!F37</f>
        <v>0</v>
      </c>
      <c r="AA37" s="36">
        <f t="shared" si="10"/>
        <v>0</v>
      </c>
      <c r="AB37" s="35">
        <f t="shared" si="11"/>
        <v>23660</v>
      </c>
      <c r="AC37" s="38"/>
      <c r="AD37" s="140">
        <f t="shared" si="4"/>
        <v>0</v>
      </c>
      <c r="AE37" s="146"/>
      <c r="AF37" s="35" t="s">
        <v>333</v>
      </c>
      <c r="AG37" s="32"/>
      <c r="AH37" s="32"/>
      <c r="AI37" s="32"/>
      <c r="AJ37" s="32"/>
      <c r="AK37" s="32"/>
      <c r="AL37" s="32"/>
      <c r="AM37" s="32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</row>
    <row r="38" spans="1:100">
      <c r="A38" s="64" t="str">
        <f>συμβολαια!A38</f>
        <v>..??..</v>
      </c>
      <c r="B38" s="163" t="str">
        <f>συμβολαια!C38</f>
        <v>δωρεά</v>
      </c>
      <c r="C38" s="30">
        <f>πολλΣυμβ!D38</f>
        <v>0</v>
      </c>
      <c r="D38" s="30">
        <f>πολλΣυμβ!I38</f>
        <v>0</v>
      </c>
      <c r="E38" s="35">
        <f>βιβλΕσ!O38</f>
        <v>2313.9999999999995</v>
      </c>
      <c r="F38" s="35">
        <f>χαρτόσ!Y38</f>
        <v>0</v>
      </c>
      <c r="G38" s="35" t="e">
        <f>βιβλΕσ!R38</f>
        <v>#VALUE!</v>
      </c>
      <c r="H38" s="36" t="e">
        <f t="shared" si="0"/>
        <v>#VALUE!</v>
      </c>
      <c r="I38" s="35"/>
      <c r="J38" s="35">
        <f>'κ-15-17'!AF38</f>
        <v>19712.500000000004</v>
      </c>
      <c r="K38" s="36">
        <f t="shared" si="12"/>
        <v>57.850330154071912</v>
      </c>
      <c r="L38" s="36"/>
      <c r="M38" s="35">
        <f t="shared" si="2"/>
        <v>54772.5</v>
      </c>
      <c r="N38" s="36">
        <f t="shared" si="5"/>
        <v>160.74101247248717</v>
      </c>
      <c r="O38" s="36"/>
      <c r="P38" s="36"/>
      <c r="Q38" s="36"/>
      <c r="R38" s="35">
        <f t="shared" si="13"/>
        <v>2313.9999999999995</v>
      </c>
      <c r="S38" s="36">
        <f t="shared" si="6"/>
        <v>6.790902421129859</v>
      </c>
      <c r="T38" s="44"/>
      <c r="U38" s="35">
        <f t="shared" si="7"/>
        <v>32746</v>
      </c>
      <c r="V38" s="36">
        <f t="shared" si="8"/>
        <v>96.099779897285401</v>
      </c>
      <c r="W38" s="44"/>
      <c r="X38" s="35">
        <f>συμβολαια!L38+βιβλΕσ!L38+χαρτόσ!D38+χαρτόσ!F38+χαρτόσ!Y38</f>
        <v>35060</v>
      </c>
      <c r="Y38" s="36">
        <f t="shared" si="9"/>
        <v>102.89068231841526</v>
      </c>
      <c r="Z38" s="35">
        <f>συμβολαια!M38+αντίγραφα!P38+χαρτόσ!D38+χαρτόσ!F38</f>
        <v>0</v>
      </c>
      <c r="AA38" s="36">
        <f t="shared" si="10"/>
        <v>0</v>
      </c>
      <c r="AB38" s="35">
        <f t="shared" si="11"/>
        <v>35060</v>
      </c>
      <c r="AC38" s="38"/>
      <c r="AD38" s="140">
        <f t="shared" si="4"/>
        <v>0</v>
      </c>
      <c r="AE38" s="146"/>
      <c r="AF38" s="35" t="s">
        <v>333</v>
      </c>
      <c r="AG38" s="32"/>
      <c r="AH38" s="32"/>
      <c r="AI38" s="32"/>
      <c r="AJ38" s="32"/>
      <c r="AK38" s="32"/>
      <c r="AL38" s="32"/>
      <c r="AM38" s="32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</row>
    <row r="39" spans="1:100">
      <c r="A39" s="64" t="str">
        <f>συμβολαια!A39</f>
        <v>..??..</v>
      </c>
      <c r="B39" s="163" t="str">
        <f>συμβολαια!C39</f>
        <v>πληρεξούσιο {{{ βεβαίωση ένορκος</v>
      </c>
      <c r="C39" s="30">
        <f>πολλΣυμβ!D39</f>
        <v>0</v>
      </c>
      <c r="D39" s="30">
        <f>πολλΣυμβ!I39</f>
        <v>0</v>
      </c>
      <c r="E39" s="35">
        <f>βιβλΕσ!O39</f>
        <v>604</v>
      </c>
      <c r="F39" s="35">
        <f>χαρτόσ!Y39</f>
        <v>0</v>
      </c>
      <c r="G39" s="35" t="e">
        <f>βιβλΕσ!R39</f>
        <v>#VALUE!</v>
      </c>
      <c r="H39" s="36" t="e">
        <f t="shared" si="0"/>
        <v>#VALUE!</v>
      </c>
      <c r="I39" s="35"/>
      <c r="J39" s="35">
        <f>'κ-15-17'!AF39</f>
        <v>0</v>
      </c>
      <c r="K39" s="36">
        <f t="shared" si="12"/>
        <v>0</v>
      </c>
      <c r="L39" s="36"/>
      <c r="M39" s="35">
        <f t="shared" si="2"/>
        <v>23660</v>
      </c>
      <c r="N39" s="36">
        <f t="shared" si="5"/>
        <v>69.435069699192951</v>
      </c>
      <c r="O39" s="36"/>
      <c r="P39" s="36"/>
      <c r="Q39" s="36"/>
      <c r="R39" s="35">
        <f t="shared" si="13"/>
        <v>604</v>
      </c>
      <c r="S39" s="36">
        <f t="shared" si="6"/>
        <v>1.7725605282465151</v>
      </c>
      <c r="T39" s="44"/>
      <c r="U39" s="35">
        <f t="shared" si="7"/>
        <v>23056</v>
      </c>
      <c r="V39" s="36">
        <f t="shared" si="8"/>
        <v>67.662509170946436</v>
      </c>
      <c r="W39" s="44"/>
      <c r="X39" s="35">
        <f>συμβολαια!L39+βιβλΕσ!L39+χαρτόσ!D39+χαρτόσ!F39+χαρτόσ!Y39</f>
        <v>23660</v>
      </c>
      <c r="Y39" s="36">
        <f t="shared" si="9"/>
        <v>69.435069699192951</v>
      </c>
      <c r="Z39" s="35">
        <f>συμβολαια!M39+αντίγραφα!P39+χαρτόσ!D39+χαρτόσ!F39</f>
        <v>0</v>
      </c>
      <c r="AA39" s="36">
        <f t="shared" si="10"/>
        <v>0</v>
      </c>
      <c r="AB39" s="35">
        <f t="shared" si="11"/>
        <v>23660</v>
      </c>
      <c r="AC39" s="38"/>
      <c r="AD39" s="140">
        <f t="shared" si="4"/>
        <v>0</v>
      </c>
      <c r="AE39" s="146"/>
      <c r="AF39" s="35" t="s">
        <v>333</v>
      </c>
      <c r="AG39" s="32"/>
      <c r="AH39" s="32"/>
      <c r="AI39" s="32"/>
      <c r="AJ39" s="32"/>
      <c r="AK39" s="32"/>
      <c r="AL39" s="32"/>
      <c r="AM39" s="32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</row>
    <row r="40" spans="1:100">
      <c r="A40" s="64" t="str">
        <f>συμβολαια!A40</f>
        <v>..??..</v>
      </c>
      <c r="B40" s="163" t="str">
        <f>συμβολαια!C40</f>
        <v>βεβαίωση ένορκος</v>
      </c>
      <c r="C40" s="30">
        <f>πολλΣυμβ!D40</f>
        <v>0</v>
      </c>
      <c r="D40" s="30">
        <f>πολλΣυμβ!I40</f>
        <v>0</v>
      </c>
      <c r="E40" s="35">
        <f>βιβλΕσ!O40</f>
        <v>604</v>
      </c>
      <c r="F40" s="35">
        <f>χαρτόσ!Y40</f>
        <v>0</v>
      </c>
      <c r="G40" s="35" t="e">
        <f>βιβλΕσ!R40</f>
        <v>#VALUE!</v>
      </c>
      <c r="H40" s="36" t="e">
        <f t="shared" si="0"/>
        <v>#VALUE!</v>
      </c>
      <c r="I40" s="35"/>
      <c r="J40" s="35">
        <f>'κ-15-17'!AF40</f>
        <v>0</v>
      </c>
      <c r="K40" s="36">
        <f t="shared" si="12"/>
        <v>0</v>
      </c>
      <c r="L40" s="36"/>
      <c r="M40" s="35">
        <f t="shared" si="2"/>
        <v>23660</v>
      </c>
      <c r="N40" s="36">
        <f t="shared" si="5"/>
        <v>69.435069699192951</v>
      </c>
      <c r="O40" s="36"/>
      <c r="P40" s="36"/>
      <c r="Q40" s="36"/>
      <c r="R40" s="35">
        <f t="shared" si="13"/>
        <v>604</v>
      </c>
      <c r="S40" s="36">
        <f t="shared" si="6"/>
        <v>1.7725605282465151</v>
      </c>
      <c r="T40" s="44"/>
      <c r="U40" s="35">
        <f t="shared" si="7"/>
        <v>23056</v>
      </c>
      <c r="V40" s="36">
        <f t="shared" si="8"/>
        <v>67.662509170946436</v>
      </c>
      <c r="W40" s="44"/>
      <c r="X40" s="35">
        <f>συμβολαια!L40+βιβλΕσ!L40+χαρτόσ!D40+χαρτόσ!F40+χαρτόσ!Y40</f>
        <v>23660</v>
      </c>
      <c r="Y40" s="36">
        <f t="shared" si="9"/>
        <v>69.435069699192951</v>
      </c>
      <c r="Z40" s="35">
        <f>συμβολαια!M40+αντίγραφα!P40+χαρτόσ!D40+χαρτόσ!F40</f>
        <v>0</v>
      </c>
      <c r="AA40" s="36">
        <f t="shared" si="10"/>
        <v>0</v>
      </c>
      <c r="AB40" s="35">
        <f t="shared" si="11"/>
        <v>23660</v>
      </c>
      <c r="AC40" s="38"/>
      <c r="AD40" s="140">
        <f t="shared" si="4"/>
        <v>0</v>
      </c>
      <c r="AE40" s="146"/>
      <c r="AF40" s="35" t="s">
        <v>333</v>
      </c>
      <c r="AG40" s="32"/>
      <c r="AH40" s="32"/>
      <c r="AI40" s="32"/>
      <c r="AJ40" s="32"/>
      <c r="AK40" s="32"/>
      <c r="AL40" s="32"/>
      <c r="AM40" s="32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</row>
    <row r="41" spans="1:100">
      <c r="A41" s="64" t="str">
        <f>συμβολαια!A41</f>
        <v>..??..</v>
      </c>
      <c r="B41" s="163" t="str">
        <f>συμβολαια!C41</f>
        <v>μίσθωση αγροτεμαχίων για αγροτικά ( 40.000 ετησίως -10έτη ){ λέει 300.000</v>
      </c>
      <c r="C41" s="30">
        <f>πολλΣυμβ!D41</f>
        <v>0</v>
      </c>
      <c r="D41" s="30">
        <f>πολλΣυμβ!I41</f>
        <v>0</v>
      </c>
      <c r="E41" s="35">
        <f>βιβλΕσ!O41</f>
        <v>1324</v>
      </c>
      <c r="F41" s="35">
        <f>χαρτόσ!Y41</f>
        <v>0</v>
      </c>
      <c r="G41" s="35" t="e">
        <f>βιβλΕσ!R41</f>
        <v>#VALUE!</v>
      </c>
      <c r="H41" s="36" t="e">
        <f t="shared" si="0"/>
        <v>#VALUE!</v>
      </c>
      <c r="I41" s="35"/>
      <c r="J41" s="35">
        <f>'κ-15-17'!AF41</f>
        <v>8300.0000000000018</v>
      </c>
      <c r="K41" s="36">
        <f t="shared" si="12"/>
        <v>24.35803374908291</v>
      </c>
      <c r="L41" s="36"/>
      <c r="M41" s="35">
        <f t="shared" si="2"/>
        <v>30386</v>
      </c>
      <c r="N41" s="36">
        <f t="shared" si="5"/>
        <v>89.173881144534121</v>
      </c>
      <c r="O41" s="36"/>
      <c r="P41" s="36"/>
      <c r="Q41" s="36"/>
      <c r="R41" s="35">
        <f t="shared" si="13"/>
        <v>1324</v>
      </c>
      <c r="S41" s="36">
        <f t="shared" si="6"/>
        <v>3.8855465884079239</v>
      </c>
      <c r="T41" s="44"/>
      <c r="U41" s="35">
        <f t="shared" si="7"/>
        <v>20762</v>
      </c>
      <c r="V41" s="36">
        <f t="shared" si="8"/>
        <v>60.930300807043288</v>
      </c>
      <c r="W41" s="44"/>
      <c r="X41" s="35">
        <f>συμβολαια!L41+βιβλΕσ!L41+χαρτόσ!D41+χαρτόσ!F41+χαρτόσ!Y41</f>
        <v>28460</v>
      </c>
      <c r="Y41" s="36">
        <f t="shared" si="9"/>
        <v>83.52164343360235</v>
      </c>
      <c r="Z41" s="35">
        <f>συμβολαια!M41+αντίγραφα!P41+χαρτόσ!D41+χαρτόσ!F41</f>
        <v>6374</v>
      </c>
      <c r="AA41" s="36">
        <f t="shared" si="10"/>
        <v>18.705796038151139</v>
      </c>
      <c r="AB41" s="35">
        <f t="shared" si="11"/>
        <v>22086</v>
      </c>
      <c r="AC41" s="38"/>
      <c r="AD41" s="140">
        <f t="shared" si="4"/>
        <v>0</v>
      </c>
      <c r="AE41" s="146"/>
      <c r="AF41" s="35" t="s">
        <v>333</v>
      </c>
      <c r="AG41" s="32"/>
      <c r="AH41" s="32"/>
      <c r="AI41" s="32"/>
      <c r="AJ41" s="32"/>
      <c r="AK41" s="32"/>
      <c r="AL41" s="32"/>
      <c r="AM41" s="32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</row>
    <row r="42" spans="1:100">
      <c r="A42" s="64" t="str">
        <f>συμβολαια!A42</f>
        <v>..??..</v>
      </c>
      <c r="B42" s="163" t="str">
        <f>συμβολαια!C42</f>
        <v>κληρονομιάς αποδοχή</v>
      </c>
      <c r="C42" s="30">
        <f>πολλΣυμβ!D42</f>
        <v>0</v>
      </c>
      <c r="D42" s="30">
        <f>πολλΣυμβ!I42</f>
        <v>0</v>
      </c>
      <c r="E42" s="35">
        <f>βιβλΕσ!O42</f>
        <v>604</v>
      </c>
      <c r="F42" s="35">
        <f>χαρτόσ!Y42</f>
        <v>0</v>
      </c>
      <c r="G42" s="35" t="e">
        <f>βιβλΕσ!R42</f>
        <v>#VALUE!</v>
      </c>
      <c r="H42" s="36" t="e">
        <f t="shared" si="0"/>
        <v>#VALUE!</v>
      </c>
      <c r="I42" s="35"/>
      <c r="J42" s="35">
        <f>'κ-15-17'!AF42</f>
        <v>0</v>
      </c>
      <c r="K42" s="36">
        <f t="shared" si="12"/>
        <v>0</v>
      </c>
      <c r="L42" s="36"/>
      <c r="M42" s="35">
        <f t="shared" si="2"/>
        <v>23660</v>
      </c>
      <c r="N42" s="36">
        <f t="shared" si="5"/>
        <v>69.435069699192951</v>
      </c>
      <c r="O42" s="36"/>
      <c r="P42" s="36"/>
      <c r="Q42" s="36"/>
      <c r="R42" s="35">
        <f t="shared" si="13"/>
        <v>604</v>
      </c>
      <c r="S42" s="36">
        <f t="shared" si="6"/>
        <v>1.7725605282465151</v>
      </c>
      <c r="T42" s="44"/>
      <c r="U42" s="35">
        <f t="shared" si="7"/>
        <v>23056</v>
      </c>
      <c r="V42" s="36">
        <f t="shared" si="8"/>
        <v>67.662509170946436</v>
      </c>
      <c r="W42" s="44"/>
      <c r="X42" s="35">
        <f>συμβολαια!L42+βιβλΕσ!L42+χαρτόσ!D42+χαρτόσ!F42+χαρτόσ!Y42</f>
        <v>23660</v>
      </c>
      <c r="Y42" s="36">
        <f t="shared" si="9"/>
        <v>69.435069699192951</v>
      </c>
      <c r="Z42" s="35">
        <f>συμβολαια!M42+αντίγραφα!P42+χαρτόσ!D42+χαρτόσ!F42</f>
        <v>0</v>
      </c>
      <c r="AA42" s="36">
        <f t="shared" si="10"/>
        <v>0</v>
      </c>
      <c r="AB42" s="35">
        <f t="shared" si="11"/>
        <v>23660</v>
      </c>
      <c r="AC42" s="38"/>
      <c r="AD42" s="140">
        <f t="shared" si="4"/>
        <v>0</v>
      </c>
      <c r="AE42" s="146"/>
      <c r="AF42" s="35" t="s">
        <v>333</v>
      </c>
      <c r="AG42" s="32"/>
      <c r="AH42" s="32"/>
      <c r="AI42" s="32"/>
      <c r="AJ42" s="32"/>
      <c r="AK42" s="32"/>
      <c r="AL42" s="32"/>
      <c r="AM42" s="32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>
      <c r="A43" s="64" t="str">
        <f>συμβολαια!A43</f>
        <v>????</v>
      </c>
      <c r="B43" s="163" t="str">
        <f>συμβολαια!C43</f>
        <v>οριζόντιος σύσταση</v>
      </c>
      <c r="C43" s="30">
        <f>πολλΣυμβ!D43</f>
        <v>0</v>
      </c>
      <c r="D43" s="30">
        <f>πολλΣυμβ!I43</f>
        <v>0</v>
      </c>
      <c r="E43" s="35">
        <f>βιβλΕσ!O43</f>
        <v>604</v>
      </c>
      <c r="F43" s="35">
        <f>χαρτόσ!Y43</f>
        <v>0</v>
      </c>
      <c r="G43" s="35" t="e">
        <f>βιβλΕσ!R43</f>
        <v>#VALUE!</v>
      </c>
      <c r="H43" s="36" t="e">
        <f t="shared" si="0"/>
        <v>#VALUE!</v>
      </c>
      <c r="I43" s="35"/>
      <c r="J43" s="35">
        <f>'κ-15-17'!AF43</f>
        <v>0</v>
      </c>
      <c r="K43" s="36">
        <f t="shared" si="12"/>
        <v>0</v>
      </c>
      <c r="L43" s="36"/>
      <c r="M43" s="35">
        <f t="shared" si="2"/>
        <v>23660</v>
      </c>
      <c r="N43" s="36">
        <f t="shared" si="5"/>
        <v>69.435069699192951</v>
      </c>
      <c r="O43" s="36"/>
      <c r="P43" s="36"/>
      <c r="Q43" s="36"/>
      <c r="R43" s="35">
        <f t="shared" si="13"/>
        <v>604</v>
      </c>
      <c r="S43" s="36">
        <f t="shared" si="6"/>
        <v>1.7725605282465151</v>
      </c>
      <c r="T43" s="44"/>
      <c r="U43" s="35">
        <f t="shared" si="7"/>
        <v>23056</v>
      </c>
      <c r="V43" s="36">
        <f t="shared" si="8"/>
        <v>67.662509170946436</v>
      </c>
      <c r="W43" s="44"/>
      <c r="X43" s="35">
        <f>συμβολαια!L43+βιβλΕσ!L43+χαρτόσ!D43+χαρτόσ!F43+χαρτόσ!Y43</f>
        <v>23660</v>
      </c>
      <c r="Y43" s="36">
        <f t="shared" si="9"/>
        <v>69.435069699192951</v>
      </c>
      <c r="Z43" s="35">
        <f>συμβολαια!M43+αντίγραφα!P43+χαρτόσ!D43+χαρτόσ!F43</f>
        <v>0</v>
      </c>
      <c r="AA43" s="36">
        <f t="shared" si="10"/>
        <v>0</v>
      </c>
      <c r="AB43" s="35">
        <f t="shared" si="11"/>
        <v>23660</v>
      </c>
      <c r="AC43" s="38"/>
      <c r="AD43" s="140">
        <f t="shared" si="4"/>
        <v>0</v>
      </c>
      <c r="AE43" s="146"/>
      <c r="AF43" s="35" t="s">
        <v>333</v>
      </c>
      <c r="AG43" s="32"/>
      <c r="AH43" s="32"/>
      <c r="AI43" s="32"/>
      <c r="AJ43" s="32"/>
      <c r="AK43" s="32"/>
      <c r="AL43" s="32"/>
      <c r="AM43" s="32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</row>
    <row r="44" spans="1:100">
      <c r="A44" s="64">
        <f>συμβολαια!A44</f>
        <v>0</v>
      </c>
      <c r="B44" s="163" t="str">
        <f>συμβολαια!C44</f>
        <v>χρήσης κανονισμός</v>
      </c>
      <c r="C44" s="30">
        <f>πολλΣυμβ!D44</f>
        <v>0</v>
      </c>
      <c r="D44" s="30">
        <f>πολλΣυμβ!I44</f>
        <v>0</v>
      </c>
      <c r="E44" s="35">
        <f>βιβλΕσ!O44</f>
        <v>604</v>
      </c>
      <c r="F44" s="35">
        <f>χαρτόσ!Y44</f>
        <v>0</v>
      </c>
      <c r="G44" s="35" t="e">
        <f>βιβλΕσ!R44</f>
        <v>#VALUE!</v>
      </c>
      <c r="H44" s="36" t="e">
        <f t="shared" si="0"/>
        <v>#VALUE!</v>
      </c>
      <c r="I44" s="35"/>
      <c r="J44" s="35">
        <f>'κ-15-17'!AF44</f>
        <v>0</v>
      </c>
      <c r="K44" s="36">
        <f t="shared" si="12"/>
        <v>0</v>
      </c>
      <c r="L44" s="36"/>
      <c r="M44" s="35">
        <f t="shared" si="2"/>
        <v>23660</v>
      </c>
      <c r="N44" s="36">
        <f t="shared" si="5"/>
        <v>69.435069699192951</v>
      </c>
      <c r="O44" s="36"/>
      <c r="P44" s="36"/>
      <c r="Q44" s="36"/>
      <c r="R44" s="35">
        <f t="shared" si="13"/>
        <v>604</v>
      </c>
      <c r="S44" s="36">
        <f t="shared" si="6"/>
        <v>1.7725605282465151</v>
      </c>
      <c r="T44" s="44"/>
      <c r="U44" s="35">
        <f t="shared" si="7"/>
        <v>23056</v>
      </c>
      <c r="V44" s="36">
        <f t="shared" si="8"/>
        <v>67.662509170946436</v>
      </c>
      <c r="W44" s="44"/>
      <c r="X44" s="35">
        <f>συμβολαια!L44+βιβλΕσ!L44+χαρτόσ!D44+χαρτόσ!F44+χαρτόσ!Y44</f>
        <v>23660</v>
      </c>
      <c r="Y44" s="36">
        <f t="shared" si="9"/>
        <v>69.435069699192951</v>
      </c>
      <c r="Z44" s="35">
        <f>συμβολαια!M44+αντίγραφα!P44+χαρτόσ!D44+χαρτόσ!F44</f>
        <v>0</v>
      </c>
      <c r="AA44" s="36">
        <f t="shared" si="10"/>
        <v>0</v>
      </c>
      <c r="AB44" s="35">
        <f t="shared" si="11"/>
        <v>23660</v>
      </c>
      <c r="AC44" s="38"/>
      <c r="AD44" s="140">
        <f t="shared" si="4"/>
        <v>0</v>
      </c>
      <c r="AE44" s="146"/>
      <c r="AF44" s="35" t="s">
        <v>333</v>
      </c>
      <c r="AG44" s="32"/>
      <c r="AH44" s="32"/>
      <c r="AI44" s="32"/>
      <c r="AJ44" s="32"/>
      <c r="AK44" s="32"/>
      <c r="AL44" s="32"/>
      <c r="AM44" s="32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</row>
    <row r="45" spans="1:100">
      <c r="A45" s="64" t="str">
        <f>συμβολαια!A45</f>
        <v>..??..</v>
      </c>
      <c r="B45" s="163" t="str">
        <f>συμβολαια!C45</f>
        <v>αγοραπωλησία</v>
      </c>
      <c r="C45" s="30">
        <f>πολλΣυμβ!D45</f>
        <v>0</v>
      </c>
      <c r="D45" s="30">
        <f>πολλΣυμβ!I45</f>
        <v>0</v>
      </c>
      <c r="E45" s="35">
        <f>βιβλΕσ!O45</f>
        <v>2673.9999999999995</v>
      </c>
      <c r="F45" s="35">
        <f>χαρτόσ!Y45</f>
        <v>0</v>
      </c>
      <c r="G45" s="35" t="e">
        <f>βιβλΕσ!R45</f>
        <v>#VALUE!</v>
      </c>
      <c r="H45" s="36" t="e">
        <f t="shared" si="0"/>
        <v>#VALUE!</v>
      </c>
      <c r="I45" s="35"/>
      <c r="J45" s="35">
        <f>'κ-15-17'!AF45</f>
        <v>23862.500000000004</v>
      </c>
      <c r="K45" s="36">
        <f t="shared" si="12"/>
        <v>70.029347028613358</v>
      </c>
      <c r="L45" s="36"/>
      <c r="M45" s="35">
        <f t="shared" si="2"/>
        <v>61322.5</v>
      </c>
      <c r="N45" s="36">
        <f t="shared" si="5"/>
        <v>179.96331621423332</v>
      </c>
      <c r="O45" s="36"/>
      <c r="P45" s="36"/>
      <c r="Q45" s="36"/>
      <c r="R45" s="35">
        <f t="shared" si="13"/>
        <v>2673.9999999999995</v>
      </c>
      <c r="S45" s="36">
        <f t="shared" si="6"/>
        <v>7.8473954512105637</v>
      </c>
      <c r="T45" s="44"/>
      <c r="U45" s="35">
        <f t="shared" si="7"/>
        <v>34786</v>
      </c>
      <c r="V45" s="36">
        <f t="shared" si="8"/>
        <v>102.08657373440938</v>
      </c>
      <c r="W45" s="44"/>
      <c r="X45" s="35">
        <f>συμβολαια!L45+βιβλΕσ!L45+χαρτόσ!D45+χαρτόσ!F45+χαρτόσ!Y45</f>
        <v>37460</v>
      </c>
      <c r="Y45" s="36">
        <f t="shared" si="9"/>
        <v>109.93396918561996</v>
      </c>
      <c r="Z45" s="35">
        <f>συμβολαια!M45+αντίγραφα!P45+χαρτόσ!D45+χαρτόσ!F45</f>
        <v>0</v>
      </c>
      <c r="AA45" s="36">
        <f t="shared" si="10"/>
        <v>0</v>
      </c>
      <c r="AB45" s="35">
        <f t="shared" si="11"/>
        <v>37460</v>
      </c>
      <c r="AC45" s="38"/>
      <c r="AD45" s="140">
        <f t="shared" si="4"/>
        <v>0</v>
      </c>
      <c r="AE45" s="146"/>
      <c r="AF45" s="35" t="s">
        <v>333</v>
      </c>
      <c r="AG45" s="32"/>
      <c r="AH45" s="32"/>
      <c r="AI45" s="32"/>
      <c r="AJ45" s="32"/>
      <c r="AK45" s="32"/>
      <c r="AL45" s="32"/>
      <c r="AM45" s="32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</row>
    <row r="46" spans="1:100">
      <c r="A46" s="64" t="str">
        <f>συμβολαια!A46</f>
        <v>..??..</v>
      </c>
      <c r="B46" s="163" t="str">
        <f>συμβολαια!C46</f>
        <v>πληρεξούσιο</v>
      </c>
      <c r="C46" s="30">
        <f>πολλΣυμβ!D46</f>
        <v>0</v>
      </c>
      <c r="D46" s="30">
        <f>πολλΣυμβ!I46</f>
        <v>0</v>
      </c>
      <c r="E46" s="35">
        <f>βιβλΕσ!O46</f>
        <v>604</v>
      </c>
      <c r="F46" s="35">
        <f>χαρτόσ!Y46</f>
        <v>0</v>
      </c>
      <c r="G46" s="35" t="e">
        <f>βιβλΕσ!R46</f>
        <v>#VALUE!</v>
      </c>
      <c r="H46" s="36" t="e">
        <f t="shared" si="0"/>
        <v>#VALUE!</v>
      </c>
      <c r="I46" s="35"/>
      <c r="J46" s="35">
        <f>'κ-15-17'!AF46</f>
        <v>0</v>
      </c>
      <c r="K46" s="36">
        <f t="shared" si="12"/>
        <v>0</v>
      </c>
      <c r="L46" s="36"/>
      <c r="M46" s="35">
        <f t="shared" si="2"/>
        <v>23660</v>
      </c>
      <c r="N46" s="36">
        <f t="shared" si="5"/>
        <v>69.435069699192951</v>
      </c>
      <c r="O46" s="36"/>
      <c r="P46" s="36"/>
      <c r="Q46" s="36"/>
      <c r="R46" s="35">
        <f t="shared" si="13"/>
        <v>604</v>
      </c>
      <c r="S46" s="36">
        <f t="shared" si="6"/>
        <v>1.7725605282465151</v>
      </c>
      <c r="T46" s="44"/>
      <c r="U46" s="35">
        <f t="shared" si="7"/>
        <v>23056</v>
      </c>
      <c r="V46" s="36">
        <f t="shared" si="8"/>
        <v>67.662509170946436</v>
      </c>
      <c r="W46" s="44"/>
      <c r="X46" s="35">
        <f>συμβολαια!L46+βιβλΕσ!L46+χαρτόσ!D46+χαρτόσ!F46+χαρτόσ!Y46</f>
        <v>23660</v>
      </c>
      <c r="Y46" s="36">
        <f t="shared" si="9"/>
        <v>69.435069699192951</v>
      </c>
      <c r="Z46" s="35">
        <f>συμβολαια!M46+αντίγραφα!P46+χαρτόσ!D46+χαρτόσ!F46</f>
        <v>0</v>
      </c>
      <c r="AA46" s="36">
        <f t="shared" si="10"/>
        <v>0</v>
      </c>
      <c r="AB46" s="35">
        <f t="shared" si="11"/>
        <v>23660</v>
      </c>
      <c r="AC46" s="38"/>
      <c r="AD46" s="140">
        <f t="shared" si="4"/>
        <v>0</v>
      </c>
      <c r="AE46" s="146"/>
      <c r="AF46" s="35" t="s">
        <v>333</v>
      </c>
      <c r="AG46" s="32"/>
      <c r="AH46" s="32"/>
      <c r="AI46" s="32"/>
      <c r="AJ46" s="32"/>
      <c r="AK46" s="32"/>
      <c r="AL46" s="32"/>
      <c r="AM46" s="32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</row>
    <row r="47" spans="1:100">
      <c r="A47" s="64" t="str">
        <f>συμβολαια!A47</f>
        <v>..??..</v>
      </c>
      <c r="B47" s="163" t="str">
        <f>συμβολαια!C47</f>
        <v>εμφάνιση αγοραστή προσύμφ 14.214κύρου</v>
      </c>
      <c r="C47" s="30">
        <f>πολλΣυμβ!D47</f>
        <v>0</v>
      </c>
      <c r="D47" s="30">
        <f>πολλΣυμβ!I47</f>
        <v>0</v>
      </c>
      <c r="E47" s="35">
        <f>βιβλΕσ!O47</f>
        <v>604</v>
      </c>
      <c r="F47" s="35">
        <f>χαρτόσ!Y47</f>
        <v>0</v>
      </c>
      <c r="G47" s="35" t="e">
        <f>βιβλΕσ!R47</f>
        <v>#VALUE!</v>
      </c>
      <c r="H47" s="36" t="e">
        <f t="shared" si="0"/>
        <v>#VALUE!</v>
      </c>
      <c r="I47" s="35"/>
      <c r="J47" s="35">
        <f>'κ-15-17'!AF47</f>
        <v>0</v>
      </c>
      <c r="K47" s="36">
        <f t="shared" si="12"/>
        <v>0</v>
      </c>
      <c r="L47" s="36"/>
      <c r="M47" s="35">
        <f t="shared" si="2"/>
        <v>23660</v>
      </c>
      <c r="N47" s="36">
        <f t="shared" si="5"/>
        <v>69.435069699192951</v>
      </c>
      <c r="O47" s="36"/>
      <c r="P47" s="36"/>
      <c r="Q47" s="36"/>
      <c r="R47" s="35">
        <f t="shared" si="13"/>
        <v>604</v>
      </c>
      <c r="S47" s="36">
        <f t="shared" si="6"/>
        <v>1.7725605282465151</v>
      </c>
      <c r="T47" s="44"/>
      <c r="U47" s="35">
        <f t="shared" si="7"/>
        <v>23056</v>
      </c>
      <c r="V47" s="36">
        <f t="shared" si="8"/>
        <v>67.662509170946436</v>
      </c>
      <c r="W47" s="44"/>
      <c r="X47" s="35">
        <f>συμβολαια!L47+βιβλΕσ!L47+χαρτόσ!D47+χαρτόσ!F47+χαρτόσ!Y47</f>
        <v>23660</v>
      </c>
      <c r="Y47" s="36">
        <f t="shared" si="9"/>
        <v>69.435069699192951</v>
      </c>
      <c r="Z47" s="35">
        <f>συμβολαια!M47+αντίγραφα!P47+χαρτόσ!D47+χαρτόσ!F47</f>
        <v>0</v>
      </c>
      <c r="AA47" s="36">
        <f t="shared" si="10"/>
        <v>0</v>
      </c>
      <c r="AB47" s="35">
        <f t="shared" si="11"/>
        <v>23660</v>
      </c>
      <c r="AC47" s="38"/>
      <c r="AD47" s="140">
        <f t="shared" si="4"/>
        <v>0</v>
      </c>
      <c r="AE47" s="146"/>
      <c r="AF47" s="35" t="s">
        <v>333</v>
      </c>
      <c r="AG47" s="32"/>
      <c r="AH47" s="32"/>
      <c r="AI47" s="32"/>
      <c r="AJ47" s="32"/>
      <c r="AK47" s="32"/>
      <c r="AL47" s="32"/>
      <c r="AM47" s="32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>
      <c r="A48" s="64" t="str">
        <f>συμβολαια!A48</f>
        <v>..??..</v>
      </c>
      <c r="B48" s="163" t="str">
        <f>συμβολαια!C48</f>
        <v>κληρονομιάς αποδοχή</v>
      </c>
      <c r="C48" s="30">
        <f>πολλΣυμβ!D48</f>
        <v>0</v>
      </c>
      <c r="D48" s="30">
        <f>πολλΣυμβ!I48</f>
        <v>0</v>
      </c>
      <c r="E48" s="35">
        <f>βιβλΕσ!O48</f>
        <v>604</v>
      </c>
      <c r="F48" s="35">
        <f>χαρτόσ!Y48</f>
        <v>0</v>
      </c>
      <c r="G48" s="35" t="e">
        <f>βιβλΕσ!R48</f>
        <v>#VALUE!</v>
      </c>
      <c r="H48" s="36" t="e">
        <f t="shared" si="0"/>
        <v>#VALUE!</v>
      </c>
      <c r="I48" s="35"/>
      <c r="J48" s="35">
        <f>'κ-15-17'!AF48</f>
        <v>0</v>
      </c>
      <c r="K48" s="36">
        <f t="shared" si="12"/>
        <v>0</v>
      </c>
      <c r="L48" s="36"/>
      <c r="M48" s="35">
        <f t="shared" si="2"/>
        <v>23660</v>
      </c>
      <c r="N48" s="36">
        <f t="shared" si="5"/>
        <v>69.435069699192951</v>
      </c>
      <c r="O48" s="36"/>
      <c r="P48" s="36"/>
      <c r="Q48" s="36"/>
      <c r="R48" s="35">
        <f t="shared" si="13"/>
        <v>604</v>
      </c>
      <c r="S48" s="36">
        <f t="shared" si="6"/>
        <v>1.7725605282465151</v>
      </c>
      <c r="T48" s="44"/>
      <c r="U48" s="35">
        <f t="shared" si="7"/>
        <v>23056</v>
      </c>
      <c r="V48" s="36">
        <f t="shared" si="8"/>
        <v>67.662509170946436</v>
      </c>
      <c r="W48" s="44"/>
      <c r="X48" s="35">
        <f>συμβολαια!L48+βιβλΕσ!L48+χαρτόσ!D48+χαρτόσ!F48+χαρτόσ!Y48</f>
        <v>23660</v>
      </c>
      <c r="Y48" s="36">
        <f t="shared" si="9"/>
        <v>69.435069699192951</v>
      </c>
      <c r="Z48" s="35">
        <f>συμβολαια!M48+αντίγραφα!P48+χαρτόσ!D48+χαρτόσ!F48</f>
        <v>0</v>
      </c>
      <c r="AA48" s="36">
        <f t="shared" si="10"/>
        <v>0</v>
      </c>
      <c r="AB48" s="35">
        <f t="shared" si="11"/>
        <v>23660</v>
      </c>
      <c r="AC48" s="38"/>
      <c r="AD48" s="140">
        <f t="shared" si="4"/>
        <v>0</v>
      </c>
      <c r="AE48" s="146"/>
      <c r="AF48" s="35" t="s">
        <v>333</v>
      </c>
      <c r="AG48" s="32"/>
      <c r="AH48" s="32"/>
      <c r="AI48" s="32"/>
      <c r="AJ48" s="32"/>
      <c r="AK48" s="32"/>
      <c r="AL48" s="32"/>
      <c r="AM48" s="32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</row>
    <row r="49" spans="1:99">
      <c r="A49" s="681" t="s">
        <v>66</v>
      </c>
      <c r="B49" s="682"/>
      <c r="C49" s="682"/>
      <c r="D49" s="683"/>
      <c r="E49" s="314">
        <f t="shared" ref="E49:AB49" si="14">SUM(E3:E48)</f>
        <v>91158.399999999994</v>
      </c>
      <c r="F49" s="314">
        <f t="shared" si="14"/>
        <v>0</v>
      </c>
      <c r="G49" s="314" t="e">
        <f t="shared" si="14"/>
        <v>#VALUE!</v>
      </c>
      <c r="H49" s="314" t="e">
        <f t="shared" si="14"/>
        <v>#VALUE!</v>
      </c>
      <c r="I49" s="314">
        <f t="shared" si="14"/>
        <v>0</v>
      </c>
      <c r="J49" s="314">
        <f t="shared" si="14"/>
        <v>792892.875</v>
      </c>
      <c r="K49" s="72">
        <f t="shared" si="14"/>
        <v>2326.9049889948647</v>
      </c>
      <c r="L49" s="72">
        <f t="shared" si="14"/>
        <v>0</v>
      </c>
      <c r="M49" s="314">
        <f t="shared" si="14"/>
        <v>2264354.875</v>
      </c>
      <c r="N49" s="72">
        <f t="shared" si="14"/>
        <v>6645.2087307410147</v>
      </c>
      <c r="O49" s="72">
        <f t="shared" si="14"/>
        <v>0</v>
      </c>
      <c r="P49" s="72">
        <f t="shared" si="14"/>
        <v>0</v>
      </c>
      <c r="Q49" s="72">
        <f t="shared" si="14"/>
        <v>0</v>
      </c>
      <c r="R49" s="314">
        <f t="shared" si="14"/>
        <v>91158.399999999994</v>
      </c>
      <c r="S49" s="72">
        <f t="shared" si="14"/>
        <v>267.52281731474687</v>
      </c>
      <c r="T49" s="72">
        <f t="shared" si="14"/>
        <v>0</v>
      </c>
      <c r="U49" s="314">
        <f t="shared" si="14"/>
        <v>1380303.6</v>
      </c>
      <c r="V49" s="72">
        <f t="shared" si="14"/>
        <v>4050.7809244314026</v>
      </c>
      <c r="W49" s="72">
        <f t="shared" si="14"/>
        <v>0</v>
      </c>
      <c r="X49" s="314">
        <f t="shared" si="14"/>
        <v>1491596</v>
      </c>
      <c r="Y49" s="72">
        <f t="shared" si="14"/>
        <v>4377.3910491562729</v>
      </c>
      <c r="Z49" s="72">
        <f t="shared" si="14"/>
        <v>20134</v>
      </c>
      <c r="AA49" s="72">
        <f t="shared" si="14"/>
        <v>59.087307410124723</v>
      </c>
      <c r="AB49" s="314">
        <f t="shared" si="14"/>
        <v>1471462</v>
      </c>
      <c r="AC49" s="72"/>
      <c r="AD49" s="72">
        <f>SUM(AD3:AD48)</f>
        <v>0</v>
      </c>
    </row>
    <row r="51" spans="1:99">
      <c r="AG51" s="670" t="s">
        <v>157</v>
      </c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</row>
    <row r="52" spans="1:99">
      <c r="W52" s="2" t="s">
        <v>359</v>
      </c>
      <c r="Z52" s="348" t="s">
        <v>362</v>
      </c>
      <c r="AH52" s="668" t="s">
        <v>220</v>
      </c>
      <c r="AI52" s="668"/>
      <c r="AJ52" s="668"/>
      <c r="AK52" s="668"/>
      <c r="AL52" s="668"/>
      <c r="AM52" s="340"/>
    </row>
    <row r="53" spans="1:99">
      <c r="AI53" s="670" t="s">
        <v>221</v>
      </c>
      <c r="AJ53" s="670"/>
      <c r="AK53" s="670"/>
      <c r="AL53" s="670"/>
      <c r="AM53" s="670"/>
      <c r="AN53" s="670"/>
      <c r="AO53" s="670"/>
      <c r="AP53" s="670"/>
      <c r="AQ53" s="670"/>
      <c r="AR53" s="670"/>
      <c r="AS53" s="670"/>
      <c r="AT53" s="670"/>
    </row>
    <row r="54" spans="1:99">
      <c r="AI54" s="341"/>
      <c r="AJ54" s="668"/>
      <c r="AK54" s="668"/>
      <c r="AL54" s="668"/>
      <c r="AM54" s="668"/>
      <c r="AN54" s="668"/>
      <c r="AO54" s="668"/>
      <c r="AP54" s="668"/>
      <c r="AQ54" s="668"/>
      <c r="AR54" s="668"/>
      <c r="AS54" s="668"/>
      <c r="AT54" s="668"/>
      <c r="AU54" s="668"/>
    </row>
    <row r="55" spans="1:99">
      <c r="V55" s="5"/>
      <c r="W55" s="2" t="s">
        <v>72</v>
      </c>
      <c r="AI55" s="341"/>
      <c r="AJ55" s="341"/>
      <c r="AK55" s="516"/>
      <c r="AL55" s="516"/>
      <c r="AM55" s="516"/>
      <c r="AN55" s="516"/>
      <c r="AO55" s="516"/>
      <c r="AP55" s="516"/>
      <c r="AQ55" s="516"/>
      <c r="AR55" s="516"/>
      <c r="AS55" s="341"/>
      <c r="AT55" s="341"/>
      <c r="AU55" s="341"/>
    </row>
    <row r="56" spans="1:99">
      <c r="AL56" s="669" t="s">
        <v>165</v>
      </c>
      <c r="AM56" s="669"/>
      <c r="AN56" s="669"/>
      <c r="AO56" s="669"/>
      <c r="AP56" s="669"/>
      <c r="AQ56" s="669"/>
      <c r="AR56" s="669"/>
      <c r="AS56" s="669"/>
    </row>
    <row r="57" spans="1:99">
      <c r="AL57" s="342"/>
      <c r="AM57" s="516"/>
      <c r="AN57" s="516"/>
      <c r="AO57" s="516"/>
      <c r="AP57" s="516"/>
      <c r="AQ57" s="516"/>
      <c r="AR57" s="516"/>
      <c r="AS57" s="342"/>
    </row>
    <row r="58" spans="1:99">
      <c r="V58" s="2" t="s">
        <v>360</v>
      </c>
      <c r="AN58" s="664" t="s">
        <v>166</v>
      </c>
      <c r="AO58" s="664"/>
      <c r="AP58" s="664"/>
      <c r="AQ58" s="664"/>
      <c r="AR58" s="664"/>
      <c r="AS58" s="664"/>
    </row>
    <row r="59" spans="1:99">
      <c r="AO59" s="516" t="s">
        <v>167</v>
      </c>
      <c r="AP59" s="516"/>
      <c r="AQ59" s="516"/>
      <c r="AR59" s="516"/>
      <c r="AS59" s="516"/>
      <c r="AT59" s="516"/>
      <c r="AU59" s="516"/>
    </row>
    <row r="60" spans="1:99">
      <c r="AO60" s="343"/>
      <c r="AP60" s="343"/>
      <c r="AQ60" s="343"/>
      <c r="AR60" s="343"/>
      <c r="AS60" s="343"/>
      <c r="AT60" s="343"/>
      <c r="AU60" s="343"/>
    </row>
    <row r="61" spans="1:99">
      <c r="V61" s="320" t="s">
        <v>361</v>
      </c>
      <c r="AQ61" s="516" t="s">
        <v>168</v>
      </c>
      <c r="AR61" s="516"/>
      <c r="AS61" s="516"/>
      <c r="AT61" s="516"/>
      <c r="AU61" s="516"/>
      <c r="AV61" s="516"/>
      <c r="AW61" s="516"/>
    </row>
    <row r="62" spans="1:99">
      <c r="V62" s="6"/>
      <c r="AH62" s="223"/>
      <c r="AI62" s="223"/>
      <c r="AJ62" s="223"/>
      <c r="AR62" s="665" t="s">
        <v>222</v>
      </c>
      <c r="AS62" s="665"/>
      <c r="AT62" s="665"/>
      <c r="AU62" s="665"/>
      <c r="AV62" s="665"/>
      <c r="AW62" s="665"/>
      <c r="AX62" s="665"/>
      <c r="AY62" s="665"/>
      <c r="AZ62" s="665"/>
      <c r="BA62" s="665"/>
      <c r="BB62" s="665"/>
      <c r="BC62" s="665"/>
    </row>
    <row r="63" spans="1:99">
      <c r="AG63" s="344"/>
      <c r="AH63" s="344"/>
      <c r="AI63" s="344"/>
      <c r="AJ63" s="344"/>
      <c r="AK63" s="344"/>
      <c r="AS63" s="516" t="s">
        <v>170</v>
      </c>
      <c r="AT63" s="516"/>
      <c r="AU63" s="516"/>
      <c r="AV63" s="516"/>
      <c r="AW63" s="516"/>
      <c r="AX63" s="516"/>
      <c r="AY63" s="516"/>
      <c r="AZ63" s="516"/>
      <c r="BA63" s="516"/>
      <c r="BB63" s="516"/>
    </row>
    <row r="64" spans="1:99">
      <c r="AH64" s="345"/>
      <c r="AI64" s="345"/>
      <c r="AJ64" s="345"/>
      <c r="AK64" s="345"/>
      <c r="AL64" s="345"/>
      <c r="AN64" s="18"/>
      <c r="AO64" s="18"/>
      <c r="AP64" s="18"/>
      <c r="AQ64" s="18"/>
      <c r="AR64" s="18"/>
      <c r="AS64" s="18"/>
      <c r="AT64" s="663" t="s">
        <v>171</v>
      </c>
      <c r="AU64" s="663"/>
      <c r="AV64" s="663"/>
      <c r="AW64" s="663"/>
      <c r="AX64" s="663"/>
      <c r="AY64" s="663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</row>
    <row r="65" spans="33:99">
      <c r="AH65" s="346"/>
      <c r="AI65" s="346"/>
      <c r="AJ65" s="346"/>
      <c r="AK65" s="346"/>
      <c r="AL65" s="346"/>
      <c r="AM65" s="346"/>
      <c r="AN65" s="18"/>
      <c r="AO65" s="18"/>
      <c r="AP65" s="18"/>
      <c r="AQ65" s="18"/>
      <c r="AR65" s="18"/>
      <c r="AS65" s="18"/>
      <c r="AT65" s="18"/>
      <c r="AU65" s="516" t="s">
        <v>172</v>
      </c>
      <c r="AV65" s="516"/>
      <c r="AW65" s="516"/>
      <c r="AX65" s="516"/>
      <c r="AY65" s="516"/>
      <c r="AZ65" s="516"/>
      <c r="BA65" s="516"/>
      <c r="BB65" s="516"/>
      <c r="BC65" s="516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</row>
    <row r="66" spans="33:99"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663" t="s">
        <v>173</v>
      </c>
      <c r="AW66" s="663"/>
      <c r="AX66" s="663"/>
      <c r="AY66" s="663"/>
      <c r="AZ66" s="663"/>
      <c r="BA66" s="663"/>
      <c r="BB66" s="663"/>
      <c r="BC66" s="663"/>
      <c r="BD66" s="663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</row>
    <row r="67" spans="33:99"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516" t="s">
        <v>223</v>
      </c>
      <c r="AX67" s="516"/>
      <c r="AY67" s="516"/>
      <c r="AZ67" s="516"/>
      <c r="BA67" s="516"/>
      <c r="BB67" s="516"/>
      <c r="BC67" s="516"/>
      <c r="BD67" s="516"/>
      <c r="BE67" s="516"/>
      <c r="BF67" s="516"/>
      <c r="BG67" s="516"/>
      <c r="BH67" s="516"/>
      <c r="BI67" s="347"/>
      <c r="BJ67" s="347"/>
      <c r="BK67" s="347"/>
      <c r="BL67" s="347"/>
      <c r="BM67" s="347"/>
      <c r="BN67" s="347"/>
      <c r="BO67" s="347"/>
      <c r="BP67" s="347"/>
      <c r="BQ67" s="347"/>
      <c r="BR67" s="347"/>
      <c r="BS67" s="347"/>
      <c r="BT67" s="347"/>
      <c r="BU67" s="347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</row>
    <row r="68" spans="33:99"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663" t="s">
        <v>174</v>
      </c>
      <c r="AY68" s="663"/>
      <c r="AZ68" s="663"/>
      <c r="BA68" s="663"/>
      <c r="BB68" s="663"/>
      <c r="BC68" s="663"/>
      <c r="BD68" s="663"/>
      <c r="BE68" s="663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</row>
    <row r="69" spans="33:99"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516" t="s">
        <v>160</v>
      </c>
      <c r="AZ69" s="516"/>
      <c r="BA69" s="516"/>
      <c r="BB69" s="516"/>
      <c r="BC69" s="516"/>
      <c r="BD69" s="516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</row>
    <row r="70" spans="33:99"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663"/>
      <c r="BA70" s="663"/>
      <c r="BB70" s="663"/>
      <c r="BC70" s="663"/>
      <c r="BD70" s="663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</row>
    <row r="71" spans="33:99"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516"/>
      <c r="BB71" s="516"/>
      <c r="BC71" s="516"/>
      <c r="BD71" s="516"/>
      <c r="BE71" s="516"/>
      <c r="BF71" s="516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</row>
    <row r="72" spans="33:99"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663"/>
      <c r="BC72" s="663"/>
      <c r="BD72" s="663"/>
      <c r="BE72" s="663"/>
      <c r="BF72" s="663"/>
      <c r="BG72" s="663"/>
      <c r="BH72" s="663"/>
      <c r="BI72" s="663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</row>
    <row r="73" spans="33:99">
      <c r="BC73" s="516"/>
      <c r="BD73" s="516"/>
      <c r="BE73" s="516"/>
      <c r="BF73" s="516"/>
      <c r="BG73" s="516"/>
      <c r="BH73" s="516"/>
    </row>
    <row r="74" spans="33:99">
      <c r="BD74" s="663" t="s">
        <v>182</v>
      </c>
      <c r="BE74" s="663"/>
      <c r="BF74" s="663"/>
      <c r="BG74" s="663"/>
      <c r="BH74" s="663"/>
      <c r="BI74" s="663"/>
      <c r="BJ74" s="663"/>
    </row>
    <row r="75" spans="33:99">
      <c r="BE75" s="516"/>
      <c r="BF75" s="516"/>
      <c r="BG75" s="516"/>
      <c r="BH75" s="516"/>
      <c r="BI75" s="516"/>
      <c r="BJ75" s="516"/>
    </row>
    <row r="76" spans="33:99">
      <c r="BF76" s="663" t="s">
        <v>183</v>
      </c>
      <c r="BG76" s="663"/>
      <c r="BH76" s="663"/>
      <c r="BI76" s="663"/>
      <c r="BJ76" s="663"/>
      <c r="BK76" s="663"/>
      <c r="BL76" s="663"/>
      <c r="BM76" s="663"/>
    </row>
    <row r="77" spans="33:99" ht="15.75"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588"/>
      <c r="BH77" s="588"/>
      <c r="BI77" s="588"/>
      <c r="BJ77" s="588"/>
      <c r="BK77" s="588"/>
      <c r="BL77" s="588"/>
      <c r="BM77" s="588"/>
      <c r="BN77" s="588"/>
      <c r="BO77" s="177"/>
      <c r="BP77" s="177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</row>
    <row r="78" spans="33:99" ht="15.75"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77"/>
      <c r="BH78" s="589"/>
      <c r="BI78" s="589"/>
      <c r="BJ78" s="589"/>
      <c r="BK78" s="589"/>
      <c r="BL78" s="589"/>
      <c r="BM78" s="589"/>
      <c r="BN78" s="589"/>
      <c r="BO78" s="589"/>
      <c r="BP78" s="177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</row>
    <row r="79" spans="33:99" ht="15.75"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77"/>
      <c r="BH79" s="177"/>
      <c r="BI79" s="588"/>
      <c r="BJ79" s="588"/>
      <c r="BK79" s="588"/>
      <c r="BL79" s="588"/>
      <c r="BM79" s="588"/>
      <c r="BN79" s="588"/>
      <c r="BO79" s="588"/>
      <c r="BP79" s="588"/>
      <c r="BQ79" s="588"/>
      <c r="BR79" s="588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</row>
    <row r="80" spans="33:99" ht="15.75"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77"/>
      <c r="BH80" s="177"/>
      <c r="BI80" s="177"/>
      <c r="BJ80" s="589" t="s">
        <v>186</v>
      </c>
      <c r="BK80" s="589"/>
      <c r="BL80" s="589"/>
      <c r="BM80" s="589"/>
      <c r="BN80" s="589"/>
      <c r="BO80" s="589"/>
      <c r="BP80" s="589"/>
      <c r="BQ80" s="589"/>
      <c r="BR80" s="589"/>
      <c r="BS80" s="589"/>
      <c r="BT80" s="58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</row>
    <row r="81" spans="33:99" ht="15.75"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77"/>
      <c r="BH81" s="177"/>
      <c r="BI81" s="177"/>
      <c r="BJ81" s="177"/>
      <c r="BK81" s="588" t="s">
        <v>187</v>
      </c>
      <c r="BL81" s="588"/>
      <c r="BM81" s="588"/>
      <c r="BN81" s="588"/>
      <c r="BO81" s="588"/>
      <c r="BP81" s="588"/>
      <c r="BQ81" s="588"/>
      <c r="BR81" s="588"/>
      <c r="BS81" s="588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</row>
    <row r="82" spans="33:99" ht="15.75"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589" t="s">
        <v>188</v>
      </c>
      <c r="BM82" s="589"/>
      <c r="BN82" s="589"/>
      <c r="BO82" s="589"/>
      <c r="BP82" s="589"/>
      <c r="BQ82" s="589"/>
      <c r="BR82" s="589"/>
      <c r="BS82" s="589"/>
      <c r="BT82" s="589"/>
      <c r="BU82" s="58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</row>
    <row r="83" spans="33:99" ht="15.75"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588" t="s">
        <v>193</v>
      </c>
      <c r="BN83" s="588"/>
      <c r="BO83" s="588"/>
      <c r="BP83" s="588"/>
      <c r="BQ83" s="588"/>
      <c r="BR83" s="588"/>
      <c r="BS83" s="588"/>
      <c r="BT83" s="588"/>
      <c r="BU83" s="588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</row>
    <row r="84" spans="33:99" ht="15.75"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79" t="s">
        <v>194</v>
      </c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</row>
    <row r="85" spans="33:99" ht="15.75"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80"/>
      <c r="BO85" s="588" t="s">
        <v>195</v>
      </c>
      <c r="BP85" s="588"/>
      <c r="BQ85" s="588"/>
      <c r="BR85" s="588"/>
      <c r="BS85" s="588"/>
      <c r="BT85" s="588"/>
      <c r="BU85" s="588"/>
      <c r="BV85" s="588"/>
      <c r="BW85" s="588"/>
      <c r="BX85" s="588"/>
      <c r="BY85" s="588"/>
      <c r="BZ85" s="588"/>
      <c r="CA85" s="588"/>
      <c r="CB85" s="588"/>
      <c r="CC85" s="588"/>
      <c r="CD85" s="588"/>
      <c r="CE85" s="588"/>
      <c r="CF85" s="588"/>
      <c r="CG85" s="588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</row>
    <row r="86" spans="33:99" ht="15.75"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80"/>
      <c r="BO86" s="180"/>
      <c r="BP86" s="662"/>
      <c r="BQ86" s="662"/>
      <c r="BR86" s="662"/>
      <c r="BS86" s="662"/>
      <c r="BT86" s="662"/>
      <c r="BU86" s="662"/>
      <c r="BV86" s="662"/>
      <c r="BW86" s="662"/>
      <c r="BX86" s="662"/>
      <c r="BY86" s="662"/>
      <c r="BZ86" s="662"/>
      <c r="CA86" s="180"/>
      <c r="CB86" s="180"/>
      <c r="CC86" s="180"/>
      <c r="CD86" s="180"/>
      <c r="CE86" s="180"/>
      <c r="CF86" s="180"/>
      <c r="CG86" s="180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</row>
    <row r="87" spans="33:99" ht="15.75"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77"/>
      <c r="BK87" s="169"/>
      <c r="BL87" s="169"/>
      <c r="BM87" s="169"/>
      <c r="BN87" s="169"/>
      <c r="BO87" s="169"/>
      <c r="BP87" s="169"/>
      <c r="BQ87" s="588" t="s">
        <v>196</v>
      </c>
      <c r="BR87" s="588"/>
      <c r="BS87" s="588"/>
      <c r="BT87" s="588"/>
      <c r="BU87" s="588"/>
      <c r="BV87" s="588"/>
      <c r="BW87" s="588"/>
      <c r="BX87" s="588"/>
      <c r="BY87" s="588"/>
      <c r="BZ87" s="588"/>
      <c r="CA87" s="588"/>
      <c r="CB87" s="588"/>
      <c r="CC87" s="588"/>
      <c r="CD87" s="588"/>
      <c r="CE87" s="588"/>
      <c r="CF87" s="588"/>
      <c r="CG87" s="588"/>
      <c r="CH87" s="588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</row>
    <row r="88" spans="33:99" ht="15.75"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77"/>
      <c r="BK88" s="169"/>
      <c r="BL88" s="169"/>
      <c r="BM88" s="169"/>
      <c r="BN88" s="169"/>
      <c r="BO88" s="169"/>
      <c r="BP88" s="169"/>
      <c r="BQ88" s="16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  <c r="CB88" s="589"/>
      <c r="CC88" s="589"/>
      <c r="CD88" s="589"/>
      <c r="CE88" s="589"/>
      <c r="CF88" s="589"/>
      <c r="CG88" s="589"/>
      <c r="CH88" s="58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</row>
    <row r="89" spans="33:99" ht="15.75"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77"/>
      <c r="BK89" s="169"/>
      <c r="BL89" s="169"/>
      <c r="BM89" s="177"/>
      <c r="BN89" s="177"/>
      <c r="BO89" s="177"/>
      <c r="BP89" s="177"/>
      <c r="BQ89" s="177"/>
      <c r="BR89" s="177"/>
      <c r="BS89" s="588" t="s">
        <v>197</v>
      </c>
      <c r="BT89" s="588"/>
      <c r="BU89" s="588"/>
      <c r="BV89" s="588"/>
      <c r="BW89" s="588"/>
      <c r="BX89" s="588"/>
      <c r="BY89" s="588"/>
      <c r="BZ89" s="588"/>
      <c r="CA89" s="588"/>
      <c r="CB89" s="588"/>
      <c r="CC89" s="588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</row>
    <row r="90" spans="33:99" ht="15.75"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77"/>
      <c r="BN90" s="177"/>
      <c r="BO90" s="177"/>
      <c r="BP90" s="177"/>
      <c r="BQ90" s="177"/>
      <c r="BR90" s="177"/>
      <c r="BS90" s="177"/>
      <c r="BT90" s="589" t="s">
        <v>198</v>
      </c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</row>
    <row r="91" spans="33:99" ht="15.75"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77"/>
      <c r="BN91" s="177"/>
      <c r="BO91" s="177"/>
      <c r="BP91" s="177"/>
      <c r="BQ91" s="177"/>
      <c r="BR91" s="177"/>
      <c r="BS91" s="177"/>
      <c r="BT91" s="177"/>
      <c r="BU91" s="588" t="s">
        <v>199</v>
      </c>
      <c r="BV91" s="588"/>
      <c r="BW91" s="588"/>
      <c r="BX91" s="588"/>
      <c r="BY91" s="588"/>
      <c r="BZ91" s="588"/>
      <c r="CA91" s="588"/>
      <c r="CB91" s="588"/>
      <c r="CC91" s="588"/>
      <c r="CD91" s="588"/>
      <c r="CE91" s="588"/>
      <c r="CF91" s="588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</row>
    <row r="92" spans="33:99" ht="15.75"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77"/>
      <c r="BN92" s="177"/>
      <c r="BO92" s="177"/>
      <c r="BP92" s="177"/>
      <c r="BQ92" s="177"/>
      <c r="BR92" s="177"/>
      <c r="BS92" s="177"/>
      <c r="BT92" s="177"/>
      <c r="BU92" s="177"/>
      <c r="BV92" s="589" t="s">
        <v>200</v>
      </c>
      <c r="BW92" s="589"/>
      <c r="BX92" s="589"/>
      <c r="BY92" s="589"/>
      <c r="BZ92" s="589"/>
      <c r="CA92" s="589"/>
      <c r="CB92" s="589"/>
      <c r="CC92" s="589"/>
      <c r="CD92" s="589"/>
      <c r="CE92" s="589"/>
      <c r="CF92" s="58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</row>
    <row r="93" spans="33:99" ht="15.75"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588" t="s">
        <v>201</v>
      </c>
      <c r="BX93" s="588"/>
      <c r="BY93" s="588"/>
      <c r="BZ93" s="588"/>
      <c r="CA93" s="588"/>
      <c r="CB93" s="588"/>
      <c r="CC93" s="588"/>
      <c r="CD93" s="588"/>
      <c r="CE93" s="588"/>
      <c r="CF93" s="588"/>
      <c r="CG93" s="588"/>
      <c r="CH93" s="588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</row>
    <row r="94" spans="33:99" ht="15.75"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81"/>
      <c r="BX94" s="635" t="s">
        <v>202</v>
      </c>
      <c r="BY94" s="635"/>
      <c r="BZ94" s="635"/>
      <c r="CA94" s="635"/>
      <c r="CB94" s="635"/>
      <c r="CC94" s="635"/>
      <c r="CD94" s="635"/>
      <c r="CE94" s="635"/>
      <c r="CF94" s="635"/>
      <c r="CG94" s="182"/>
      <c r="CH94" s="182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</row>
    <row r="95" spans="33:99" ht="15.75"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589" t="s">
        <v>204</v>
      </c>
      <c r="BZ95" s="589"/>
      <c r="CA95" s="589"/>
      <c r="CB95" s="589"/>
      <c r="CC95" s="589"/>
      <c r="CD95" s="589"/>
      <c r="CE95" s="589"/>
      <c r="CF95" s="589"/>
      <c r="CG95" s="58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</row>
    <row r="96" spans="33:99" ht="15.75"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69"/>
      <c r="BZ96" s="588" t="s">
        <v>205</v>
      </c>
      <c r="CA96" s="588"/>
      <c r="CB96" s="588"/>
      <c r="CC96" s="588"/>
      <c r="CD96" s="588"/>
      <c r="CE96" s="588"/>
      <c r="CF96" s="588"/>
      <c r="CG96" s="588"/>
      <c r="CH96" s="588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</row>
    <row r="97" spans="33:99" ht="15.75"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69"/>
      <c r="BZ97" s="169"/>
      <c r="CA97" s="589" t="s">
        <v>206</v>
      </c>
      <c r="CB97" s="589"/>
      <c r="CC97" s="589"/>
      <c r="CD97" s="589"/>
      <c r="CE97" s="589"/>
      <c r="CF97" s="589"/>
      <c r="CG97" s="589"/>
      <c r="CH97" s="589"/>
      <c r="CI97" s="589"/>
      <c r="CJ97" s="589"/>
      <c r="CK97" s="589"/>
      <c r="CL97" s="589"/>
      <c r="CM97" s="589"/>
      <c r="CN97" s="589"/>
      <c r="CO97" s="589"/>
      <c r="CP97" s="589"/>
      <c r="CQ97" s="589"/>
      <c r="CR97" s="589"/>
      <c r="CS97" s="183"/>
      <c r="CT97" s="183"/>
      <c r="CU97" s="183"/>
    </row>
    <row r="98" spans="33:99" ht="15.75"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69"/>
      <c r="BZ98" s="169"/>
      <c r="CA98" s="173"/>
      <c r="CB98" s="635" t="s">
        <v>224</v>
      </c>
      <c r="CC98" s="635"/>
      <c r="CD98" s="635"/>
      <c r="CE98" s="635"/>
      <c r="CF98" s="635"/>
      <c r="CG98" s="635"/>
      <c r="CH98" s="635"/>
      <c r="CI98" s="635"/>
      <c r="CJ98" s="635"/>
      <c r="CK98" s="173"/>
      <c r="CL98" s="173"/>
      <c r="CM98" s="173"/>
      <c r="CN98" s="173"/>
      <c r="CO98" s="173"/>
      <c r="CP98" s="173"/>
      <c r="CQ98" s="173"/>
      <c r="CR98" s="173"/>
      <c r="CS98" s="183"/>
      <c r="CT98" s="183"/>
      <c r="CU98" s="183"/>
    </row>
    <row r="99" spans="33:99" ht="15.75"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69"/>
      <c r="BZ99" s="169"/>
      <c r="CA99" s="169"/>
      <c r="CB99" s="169"/>
      <c r="CC99" s="588" t="s">
        <v>208</v>
      </c>
      <c r="CD99" s="588"/>
      <c r="CE99" s="588"/>
      <c r="CF99" s="588"/>
      <c r="CG99" s="588"/>
      <c r="CH99" s="588"/>
      <c r="CI99" s="588"/>
      <c r="CJ99" s="588"/>
      <c r="CK99" s="588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</row>
    <row r="100" spans="33:99" ht="15.75"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69"/>
      <c r="BZ100" s="169"/>
      <c r="CA100" s="169"/>
      <c r="CB100" s="169"/>
      <c r="CC100" s="169"/>
      <c r="CD100" s="589" t="s">
        <v>209</v>
      </c>
      <c r="CE100" s="589"/>
      <c r="CF100" s="589"/>
      <c r="CG100" s="589"/>
      <c r="CH100" s="589"/>
      <c r="CI100" s="589"/>
      <c r="CJ100" s="589"/>
      <c r="CK100" s="589"/>
      <c r="CL100" s="589"/>
      <c r="CM100" s="169"/>
      <c r="CN100" s="169"/>
      <c r="CO100" s="169"/>
      <c r="CP100" s="169"/>
      <c r="CQ100" s="169"/>
      <c r="CR100" s="169"/>
      <c r="CS100" s="169"/>
      <c r="CT100" s="169"/>
      <c r="CU100" s="169"/>
    </row>
    <row r="101" spans="33:99" ht="15.75"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69"/>
      <c r="BZ101" s="169"/>
      <c r="CA101" s="169"/>
      <c r="CB101" s="169"/>
      <c r="CC101" s="169"/>
      <c r="CD101" s="169"/>
      <c r="CE101" s="588" t="s">
        <v>210</v>
      </c>
      <c r="CF101" s="588"/>
      <c r="CG101" s="588"/>
      <c r="CH101" s="588"/>
      <c r="CI101" s="588"/>
      <c r="CJ101" s="588"/>
      <c r="CK101" s="588"/>
      <c r="CL101" s="588"/>
      <c r="CM101" s="169"/>
      <c r="CN101" s="169"/>
      <c r="CO101" s="169"/>
      <c r="CP101" s="169"/>
      <c r="CQ101" s="169"/>
      <c r="CR101" s="169"/>
      <c r="CS101" s="169"/>
      <c r="CT101" s="169"/>
      <c r="CU101" s="169"/>
    </row>
    <row r="102" spans="33:99" ht="15.75"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69"/>
      <c r="BZ102" s="169"/>
      <c r="CA102" s="169"/>
      <c r="CB102" s="169"/>
      <c r="CC102" s="169"/>
      <c r="CD102" s="169"/>
      <c r="CE102" s="169"/>
      <c r="CF102" s="589" t="s">
        <v>212</v>
      </c>
      <c r="CG102" s="589"/>
      <c r="CH102" s="589"/>
      <c r="CI102" s="589"/>
      <c r="CJ102" s="589"/>
      <c r="CK102" s="589"/>
      <c r="CL102" s="589"/>
      <c r="CM102" s="589"/>
      <c r="CN102" s="589"/>
      <c r="CO102" s="589"/>
      <c r="CP102" s="589"/>
      <c r="CQ102" s="589"/>
      <c r="CR102" s="169"/>
      <c r="CS102" s="169"/>
      <c r="CT102" s="169"/>
      <c r="CU102" s="169"/>
    </row>
    <row r="103" spans="33:99" ht="15.75"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69"/>
      <c r="BZ103" s="169"/>
      <c r="CA103" s="169"/>
      <c r="CB103" s="169"/>
      <c r="CC103" s="169"/>
      <c r="CD103" s="169"/>
      <c r="CE103" s="169"/>
      <c r="CF103" s="169"/>
      <c r="CG103" s="588" t="s">
        <v>213</v>
      </c>
      <c r="CH103" s="588"/>
      <c r="CI103" s="588"/>
      <c r="CJ103" s="588"/>
      <c r="CK103" s="588"/>
      <c r="CL103" s="588"/>
      <c r="CM103" s="588"/>
      <c r="CN103" s="588"/>
      <c r="CO103" s="588"/>
      <c r="CP103" s="588"/>
      <c r="CQ103" s="169"/>
      <c r="CR103" s="169"/>
      <c r="CS103" s="169"/>
      <c r="CT103" s="169"/>
      <c r="CU103" s="169"/>
    </row>
    <row r="104" spans="33:99" ht="15.75"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77"/>
      <c r="BV104" s="177"/>
      <c r="BW104" s="177"/>
      <c r="BX104" s="177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589" t="s">
        <v>214</v>
      </c>
      <c r="CI104" s="589"/>
      <c r="CJ104" s="589"/>
      <c r="CK104" s="589"/>
      <c r="CL104" s="589"/>
      <c r="CM104" s="589"/>
      <c r="CN104" s="589"/>
      <c r="CO104" s="589"/>
      <c r="CP104" s="589"/>
      <c r="CQ104" s="589"/>
      <c r="CR104" s="589"/>
      <c r="CS104" s="169"/>
      <c r="CT104" s="169"/>
      <c r="CU104" s="169"/>
    </row>
    <row r="105" spans="33:99" ht="15.75"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588" t="s">
        <v>215</v>
      </c>
      <c r="CJ105" s="588"/>
      <c r="CK105" s="588"/>
      <c r="CL105" s="588"/>
      <c r="CM105" s="588"/>
      <c r="CN105" s="588"/>
      <c r="CO105" s="588"/>
      <c r="CP105" s="588"/>
      <c r="CQ105" s="588"/>
      <c r="CR105" s="588"/>
      <c r="CS105" s="169"/>
      <c r="CT105" s="169"/>
      <c r="CU105" s="169"/>
    </row>
    <row r="106" spans="33:99" ht="15.75"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69"/>
      <c r="BZ106" s="169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589" t="s">
        <v>216</v>
      </c>
      <c r="CK106" s="589"/>
      <c r="CL106" s="589"/>
      <c r="CM106" s="589"/>
      <c r="CN106" s="589"/>
      <c r="CO106" s="589"/>
      <c r="CP106" s="589"/>
      <c r="CQ106" s="589"/>
      <c r="CR106" s="589"/>
      <c r="CS106" s="589"/>
      <c r="CT106" s="589"/>
      <c r="CU106" s="169"/>
    </row>
    <row r="107" spans="33:99" ht="15.75"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69"/>
      <c r="BZ107" s="177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588" t="s">
        <v>217</v>
      </c>
      <c r="CL107" s="588"/>
      <c r="CM107" s="588"/>
      <c r="CN107" s="588"/>
      <c r="CO107" s="588"/>
      <c r="CP107" s="588"/>
      <c r="CQ107" s="588"/>
      <c r="CR107" s="588"/>
      <c r="CS107" s="588"/>
      <c r="CT107" s="588"/>
      <c r="CU107" s="169"/>
    </row>
    <row r="108" spans="33:99" ht="15.75"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69"/>
      <c r="BZ108" s="177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589" t="s">
        <v>218</v>
      </c>
      <c r="CM108" s="589"/>
      <c r="CN108" s="589"/>
      <c r="CO108" s="589"/>
      <c r="CP108" s="589"/>
      <c r="CQ108" s="589"/>
      <c r="CR108" s="589"/>
      <c r="CS108" s="589"/>
      <c r="CT108" s="589"/>
      <c r="CU108" s="589"/>
    </row>
  </sheetData>
  <mergeCells count="82">
    <mergeCell ref="CT1:CV2"/>
    <mergeCell ref="BA1:BI2"/>
    <mergeCell ref="BJ1:BR2"/>
    <mergeCell ref="BS1:CA2"/>
    <mergeCell ref="CB1:CJ2"/>
    <mergeCell ref="CK1:CS2"/>
    <mergeCell ref="AC1:AC2"/>
    <mergeCell ref="AD1:AD2"/>
    <mergeCell ref="A49:D49"/>
    <mergeCell ref="D1:D2"/>
    <mergeCell ref="C1:C2"/>
    <mergeCell ref="A1:A2"/>
    <mergeCell ref="B1:B2"/>
    <mergeCell ref="M1:Q1"/>
    <mergeCell ref="X1:AB1"/>
    <mergeCell ref="R1:T1"/>
    <mergeCell ref="U1:W1"/>
    <mergeCell ref="E1:E2"/>
    <mergeCell ref="F1:F2"/>
    <mergeCell ref="J1:L1"/>
    <mergeCell ref="A26:A27"/>
    <mergeCell ref="G1:I1"/>
    <mergeCell ref="AE1:AE2"/>
    <mergeCell ref="AJ54:AU54"/>
    <mergeCell ref="AK55:AR55"/>
    <mergeCell ref="AL56:AS56"/>
    <mergeCell ref="AM57:AR57"/>
    <mergeCell ref="AG51:AQ51"/>
    <mergeCell ref="AH52:AL52"/>
    <mergeCell ref="AI53:AT53"/>
    <mergeCell ref="AF1:AH2"/>
    <mergeCell ref="AI1:AQ2"/>
    <mergeCell ref="AR1:AZ2"/>
    <mergeCell ref="AN58:AS58"/>
    <mergeCell ref="AO59:AU59"/>
    <mergeCell ref="AQ61:AW61"/>
    <mergeCell ref="AR62:BC62"/>
    <mergeCell ref="AS63:BB63"/>
    <mergeCell ref="AT64:AY64"/>
    <mergeCell ref="AU65:BC65"/>
    <mergeCell ref="AV66:BD66"/>
    <mergeCell ref="AW67:BH67"/>
    <mergeCell ref="AX68:BE68"/>
    <mergeCell ref="AY69:BD69"/>
    <mergeCell ref="AZ70:BD70"/>
    <mergeCell ref="BA71:BF71"/>
    <mergeCell ref="BB72:BI72"/>
    <mergeCell ref="BC73:BH73"/>
    <mergeCell ref="BD74:BJ74"/>
    <mergeCell ref="BE75:BJ75"/>
    <mergeCell ref="BF76:BM76"/>
    <mergeCell ref="BG77:BN77"/>
    <mergeCell ref="BH78:BO78"/>
    <mergeCell ref="BI79:BR79"/>
    <mergeCell ref="BJ80:BT80"/>
    <mergeCell ref="BK81:BS81"/>
    <mergeCell ref="BL82:BU82"/>
    <mergeCell ref="BM83:BU83"/>
    <mergeCell ref="BO85:CG85"/>
    <mergeCell ref="BP86:BZ86"/>
    <mergeCell ref="BQ87:CH87"/>
    <mergeCell ref="BR88:CH88"/>
    <mergeCell ref="BS89:CC89"/>
    <mergeCell ref="BT90:CH90"/>
    <mergeCell ref="BU91:CF91"/>
    <mergeCell ref="BV92:CF92"/>
    <mergeCell ref="BW93:CH93"/>
    <mergeCell ref="BX94:CF94"/>
    <mergeCell ref="BY95:CG95"/>
    <mergeCell ref="BZ96:CH96"/>
    <mergeCell ref="CA97:CR97"/>
    <mergeCell ref="CB98:CJ98"/>
    <mergeCell ref="CC99:CK99"/>
    <mergeCell ref="CD100:CL100"/>
    <mergeCell ref="CJ106:CT106"/>
    <mergeCell ref="CK107:CT107"/>
    <mergeCell ref="CL108:CU108"/>
    <mergeCell ref="CE101:CL101"/>
    <mergeCell ref="CF102:CQ102"/>
    <mergeCell ref="CG103:CP103"/>
    <mergeCell ref="CH104:CR104"/>
    <mergeCell ref="CI105:CR1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tabSelected="1" topLeftCell="C1" zoomScaleNormal="100" workbookViewId="0">
      <pane ySplit="1" topLeftCell="A2" activePane="bottomLeft" state="frozen"/>
      <selection pane="bottomLeft" activeCell="W28" sqref="W28"/>
    </sheetView>
  </sheetViews>
  <sheetFormatPr defaultRowHeight="11.25"/>
  <cols>
    <col min="1" max="1" width="6" style="5" bestFit="1" customWidth="1"/>
    <col min="2" max="2" width="49.140625" style="5" bestFit="1" customWidth="1"/>
    <col min="3" max="3" width="9.140625" style="5" customWidth="1"/>
    <col min="4" max="4" width="10.7109375" style="5" customWidth="1"/>
    <col min="5" max="5" width="14.5703125" style="5" customWidth="1"/>
    <col min="6" max="6" width="10.140625" style="5" customWidth="1"/>
    <col min="7" max="7" width="7.140625" style="5" customWidth="1"/>
    <col min="8" max="8" width="9.140625" style="5" customWidth="1"/>
    <col min="9" max="9" width="9.140625" style="5"/>
    <col min="10" max="11" width="9" style="5" bestFit="1" customWidth="1"/>
    <col min="12" max="12" width="8" style="5" customWidth="1"/>
    <col min="13" max="13" width="9.85546875" style="5" bestFit="1" customWidth="1"/>
    <col min="14" max="14" width="14.85546875" style="5" bestFit="1" customWidth="1"/>
    <col min="15" max="15" width="9.85546875" style="5" bestFit="1" customWidth="1"/>
    <col min="16" max="16" width="10.7109375" style="5" bestFit="1" customWidth="1"/>
    <col min="17" max="16384" width="9.140625" style="5"/>
  </cols>
  <sheetData>
    <row r="1" spans="1:27" ht="12" thickBot="1">
      <c r="A1" s="326"/>
      <c r="B1" s="326"/>
      <c r="C1" s="326" t="s">
        <v>62</v>
      </c>
      <c r="D1" s="326" t="s">
        <v>343</v>
      </c>
      <c r="E1" s="326" t="s">
        <v>340</v>
      </c>
      <c r="F1" s="326" t="s">
        <v>341</v>
      </c>
      <c r="G1" s="326" t="s">
        <v>54</v>
      </c>
      <c r="H1" s="326" t="s">
        <v>76</v>
      </c>
      <c r="I1" s="326" t="s">
        <v>342</v>
      </c>
      <c r="J1" s="327" t="s">
        <v>311</v>
      </c>
      <c r="K1" s="326" t="s">
        <v>312</v>
      </c>
      <c r="L1" s="326" t="s">
        <v>227</v>
      </c>
      <c r="M1" s="326" t="s">
        <v>344</v>
      </c>
      <c r="N1" s="326" t="s">
        <v>54</v>
      </c>
      <c r="O1" s="327" t="s">
        <v>313</v>
      </c>
      <c r="P1" s="327" t="s">
        <v>38</v>
      </c>
      <c r="Q1" s="450" t="s">
        <v>391</v>
      </c>
      <c r="R1" s="451"/>
      <c r="S1" s="452"/>
      <c r="T1" s="417" t="s">
        <v>392</v>
      </c>
      <c r="U1" s="453" t="s">
        <v>135</v>
      </c>
      <c r="V1" s="453"/>
      <c r="W1" s="453"/>
      <c r="X1" s="453"/>
      <c r="Y1" s="454"/>
    </row>
    <row r="2" spans="1:27">
      <c r="A2" s="325" t="str">
        <f>συμβολαια!A3</f>
        <v>..??..</v>
      </c>
      <c r="B2" s="323" t="str">
        <f>συμβολαια!C3</f>
        <v>γονική</v>
      </c>
      <c r="C2" s="323">
        <v>1000</v>
      </c>
      <c r="D2" s="323">
        <v>288</v>
      </c>
      <c r="E2" s="323">
        <v>3600</v>
      </c>
      <c r="F2" s="362"/>
      <c r="G2" s="362"/>
      <c r="H2" s="362"/>
      <c r="I2" s="361">
        <v>3089</v>
      </c>
      <c r="J2" s="322">
        <f t="shared" ref="J2:J47" si="0">SUM(C2:I2)</f>
        <v>7977</v>
      </c>
      <c r="K2" s="323">
        <v>2405</v>
      </c>
      <c r="L2" s="362">
        <v>267</v>
      </c>
      <c r="M2" s="323">
        <v>684</v>
      </c>
      <c r="N2" s="362"/>
      <c r="O2" s="321">
        <f t="shared" ref="O2:O33" si="1">SUM(K2:N2)</f>
        <v>3356</v>
      </c>
      <c r="P2" s="324"/>
      <c r="Q2" s="418">
        <v>36104</v>
      </c>
      <c r="R2" s="352">
        <v>328</v>
      </c>
      <c r="S2" s="352">
        <v>71</v>
      </c>
      <c r="T2" s="421" t="s">
        <v>401</v>
      </c>
      <c r="U2" s="362"/>
      <c r="V2" s="362"/>
      <c r="W2" s="362"/>
      <c r="X2" s="362"/>
      <c r="Y2" s="362"/>
    </row>
    <row r="3" spans="1:27">
      <c r="A3" s="325" t="str">
        <f>συμβολαια!A4</f>
        <v>..??..</v>
      </c>
      <c r="B3" s="323" t="str">
        <f>συμβολαια!C4</f>
        <v>πληρεξούσιο</v>
      </c>
      <c r="C3" s="321">
        <v>100</v>
      </c>
      <c r="D3" s="321">
        <v>96</v>
      </c>
      <c r="E3" s="364"/>
      <c r="F3" s="321">
        <v>180</v>
      </c>
      <c r="G3" s="321">
        <v>190</v>
      </c>
      <c r="H3" s="364"/>
      <c r="I3" s="364"/>
      <c r="J3" s="322">
        <f t="shared" si="0"/>
        <v>566</v>
      </c>
      <c r="K3" s="364"/>
      <c r="L3" s="364"/>
      <c r="M3" s="364"/>
      <c r="N3" s="365"/>
      <c r="O3" s="365">
        <f t="shared" si="1"/>
        <v>0</v>
      </c>
      <c r="P3" s="322"/>
      <c r="Q3" s="420"/>
      <c r="R3" s="364"/>
      <c r="S3" s="364"/>
      <c r="T3" s="364"/>
      <c r="U3" s="364"/>
      <c r="V3" s="364"/>
      <c r="W3" s="364"/>
      <c r="X3" s="364"/>
      <c r="Y3" s="364"/>
    </row>
    <row r="4" spans="1:27">
      <c r="A4" s="325" t="str">
        <f>συμβολαια!A5</f>
        <v>..??..</v>
      </c>
      <c r="B4" s="323" t="str">
        <f>συμβολαια!C5</f>
        <v>πληρεξούσιο</v>
      </c>
      <c r="C4" s="366">
        <v>100</v>
      </c>
      <c r="D4" s="366">
        <v>192</v>
      </c>
      <c r="E4" s="364"/>
      <c r="F4" s="366">
        <v>180</v>
      </c>
      <c r="G4" s="366">
        <v>150</v>
      </c>
      <c r="H4" s="364"/>
      <c r="I4" s="364"/>
      <c r="J4" s="322">
        <f t="shared" si="0"/>
        <v>622</v>
      </c>
      <c r="K4" s="364"/>
      <c r="L4" s="364"/>
      <c r="M4" s="364"/>
      <c r="N4" s="365"/>
      <c r="O4" s="365">
        <f t="shared" si="1"/>
        <v>0</v>
      </c>
      <c r="P4" s="322"/>
      <c r="Q4" s="420"/>
      <c r="R4" s="364"/>
      <c r="S4" s="364"/>
      <c r="T4" s="364"/>
      <c r="U4" s="364"/>
      <c r="V4" s="364"/>
      <c r="W4" s="364"/>
      <c r="X4" s="364"/>
      <c r="Y4" s="364"/>
    </row>
    <row r="5" spans="1:27">
      <c r="A5" s="325" t="str">
        <f>συμβολαια!A6</f>
        <v>..??..</v>
      </c>
      <c r="B5" s="323" t="str">
        <f>συμβολαια!C6</f>
        <v>δωρεάς πρόταση</v>
      </c>
      <c r="C5" s="321">
        <v>1000</v>
      </c>
      <c r="D5" s="321">
        <v>288</v>
      </c>
      <c r="E5" s="321">
        <v>2500</v>
      </c>
      <c r="F5" s="365"/>
      <c r="G5" s="364"/>
      <c r="H5" s="364"/>
      <c r="I5" s="285">
        <v>21476</v>
      </c>
      <c r="J5" s="322">
        <f t="shared" si="0"/>
        <v>25264</v>
      </c>
      <c r="K5" s="321">
        <v>15600</v>
      </c>
      <c r="L5" s="321">
        <v>3000</v>
      </c>
      <c r="M5" s="321">
        <v>2876</v>
      </c>
      <c r="N5" s="364"/>
      <c r="O5" s="321">
        <f t="shared" si="1"/>
        <v>21476</v>
      </c>
      <c r="P5" s="322"/>
      <c r="Q5" s="418"/>
      <c r="R5" s="366"/>
      <c r="S5" s="366"/>
      <c r="T5" s="421" t="s">
        <v>401</v>
      </c>
      <c r="U5" s="364"/>
      <c r="V5" s="364"/>
      <c r="W5" s="364"/>
      <c r="X5" s="364"/>
      <c r="Y5" s="364"/>
    </row>
    <row r="6" spans="1:27">
      <c r="A6" s="325" t="str">
        <f>συμβολαια!A7</f>
        <v>..??..</v>
      </c>
      <c r="B6" s="323" t="str">
        <f>συμβολαια!C7</f>
        <v>δωρεάς πρόταση</v>
      </c>
      <c r="C6" s="365"/>
      <c r="D6" s="321">
        <v>288</v>
      </c>
      <c r="E6" s="321">
        <v>3600</v>
      </c>
      <c r="F6" s="365"/>
      <c r="G6" s="364"/>
      <c r="H6" s="364"/>
      <c r="I6" s="365">
        <v>3817</v>
      </c>
      <c r="J6" s="322">
        <f t="shared" si="0"/>
        <v>7705</v>
      </c>
      <c r="K6" s="321">
        <v>717</v>
      </c>
      <c r="L6" s="321">
        <v>500</v>
      </c>
      <c r="M6" s="321">
        <v>2600</v>
      </c>
      <c r="N6" s="364"/>
      <c r="O6" s="321">
        <f t="shared" si="1"/>
        <v>3817</v>
      </c>
      <c r="P6" s="322"/>
      <c r="Q6" s="418"/>
      <c r="R6" s="366"/>
      <c r="S6" s="366"/>
      <c r="T6" s="382" t="s">
        <v>395</v>
      </c>
      <c r="U6" s="364"/>
      <c r="V6" s="364"/>
      <c r="W6" s="364"/>
      <c r="X6" s="364"/>
      <c r="Y6" s="364"/>
    </row>
    <row r="7" spans="1:27">
      <c r="A7" s="325" t="str">
        <f>συμβολαια!A8</f>
        <v>..??..</v>
      </c>
      <c r="B7" s="323" t="str">
        <f>συμβολαια!C8</f>
        <v>βεβαίωση ένορκος</v>
      </c>
      <c r="C7" s="321">
        <v>100</v>
      </c>
      <c r="D7" s="364"/>
      <c r="E7" s="364"/>
      <c r="F7" s="321">
        <v>96</v>
      </c>
      <c r="G7" s="321">
        <v>190</v>
      </c>
      <c r="H7" s="364"/>
      <c r="I7" s="364"/>
      <c r="J7" s="322">
        <f t="shared" si="0"/>
        <v>386</v>
      </c>
      <c r="K7" s="364"/>
      <c r="L7" s="364"/>
      <c r="M7" s="364"/>
      <c r="N7" s="365"/>
      <c r="O7" s="365">
        <f t="shared" si="1"/>
        <v>0</v>
      </c>
      <c r="P7" s="322"/>
      <c r="Q7" s="420"/>
      <c r="R7" s="364"/>
      <c r="S7" s="364"/>
      <c r="T7" s="364"/>
      <c r="U7" s="364"/>
      <c r="V7" s="364"/>
      <c r="W7" s="364"/>
      <c r="X7" s="364"/>
      <c r="Y7" s="364"/>
    </row>
    <row r="8" spans="1:27">
      <c r="A8" s="325" t="str">
        <f>συμβολαια!A9</f>
        <v>..??..</v>
      </c>
      <c r="B8" s="323" t="str">
        <f>συμβολαια!C9</f>
        <v>βεβαίωση ένορκος</v>
      </c>
      <c r="C8" s="321">
        <v>100</v>
      </c>
      <c r="D8" s="321">
        <v>96</v>
      </c>
      <c r="E8" s="364"/>
      <c r="F8" s="321">
        <v>96</v>
      </c>
      <c r="G8" s="321">
        <v>190</v>
      </c>
      <c r="H8" s="364"/>
      <c r="I8" s="364"/>
      <c r="J8" s="322">
        <f t="shared" si="0"/>
        <v>482</v>
      </c>
      <c r="K8" s="364"/>
      <c r="L8" s="364"/>
      <c r="M8" s="364"/>
      <c r="N8" s="365"/>
      <c r="O8" s="365">
        <f t="shared" si="1"/>
        <v>0</v>
      </c>
      <c r="P8" s="322"/>
      <c r="Q8" s="420"/>
      <c r="R8" s="364"/>
      <c r="S8" s="364"/>
      <c r="T8" s="364"/>
      <c r="U8" s="364"/>
      <c r="V8" s="364"/>
      <c r="W8" s="364"/>
      <c r="X8" s="364"/>
      <c r="Y8" s="364"/>
      <c r="Z8" s="7"/>
      <c r="AA8" s="7"/>
    </row>
    <row r="9" spans="1:27">
      <c r="A9" s="325" t="str">
        <f>συμβολαια!A10</f>
        <v>..??..</v>
      </c>
      <c r="B9" s="323" t="str">
        <f>συμβολαια!C10</f>
        <v>βεβαίωση ένορκος</v>
      </c>
      <c r="C9" s="321">
        <v>100</v>
      </c>
      <c r="D9" s="321">
        <v>96</v>
      </c>
      <c r="E9" s="364"/>
      <c r="F9" s="321">
        <v>96</v>
      </c>
      <c r="G9" s="321">
        <v>190</v>
      </c>
      <c r="H9" s="364"/>
      <c r="I9" s="364"/>
      <c r="J9" s="322">
        <f t="shared" si="0"/>
        <v>482</v>
      </c>
      <c r="K9" s="364"/>
      <c r="L9" s="364"/>
      <c r="M9" s="364"/>
      <c r="N9" s="365"/>
      <c r="O9" s="365">
        <f t="shared" si="1"/>
        <v>0</v>
      </c>
      <c r="P9" s="322"/>
      <c r="Q9" s="420"/>
      <c r="R9" s="364"/>
      <c r="S9" s="364"/>
      <c r="T9" s="364"/>
      <c r="U9" s="364"/>
      <c r="V9" s="364"/>
      <c r="W9" s="364"/>
      <c r="X9" s="364"/>
      <c r="Y9" s="364"/>
      <c r="Z9" s="7"/>
      <c r="AA9" s="7"/>
    </row>
    <row r="10" spans="1:27">
      <c r="A10" s="325" t="str">
        <f>συμβολαια!A11</f>
        <v>..??..</v>
      </c>
      <c r="B10" s="323" t="str">
        <f>συμβολαια!C11</f>
        <v>κληρονομιάς αποδοχή</v>
      </c>
      <c r="C10" s="365"/>
      <c r="D10" s="365"/>
      <c r="E10" s="364"/>
      <c r="F10" s="365"/>
      <c r="G10" s="365"/>
      <c r="H10" s="364"/>
      <c r="I10" s="364"/>
      <c r="J10" s="322">
        <f t="shared" si="0"/>
        <v>0</v>
      </c>
      <c r="K10" s="364"/>
      <c r="L10" s="364"/>
      <c r="M10" s="364"/>
      <c r="N10" s="365"/>
      <c r="O10" s="365">
        <f t="shared" si="1"/>
        <v>0</v>
      </c>
      <c r="P10" s="322"/>
      <c r="Q10" s="382" t="s">
        <v>395</v>
      </c>
      <c r="R10" s="366"/>
      <c r="S10" s="366"/>
      <c r="T10" s="364"/>
      <c r="U10" s="382" t="s">
        <v>396</v>
      </c>
      <c r="V10" s="364"/>
      <c r="W10" s="364"/>
      <c r="X10" s="364"/>
      <c r="Y10" s="364"/>
      <c r="Z10" s="7"/>
      <c r="AA10" s="7"/>
    </row>
    <row r="11" spans="1:27">
      <c r="A11" s="325" t="str">
        <f>συμβολαια!A12</f>
        <v>..??..</v>
      </c>
      <c r="B11" s="323" t="str">
        <f>συμβολαια!C12</f>
        <v>δωρεά</v>
      </c>
      <c r="C11" s="365"/>
      <c r="D11" s="365"/>
      <c r="E11" s="365"/>
      <c r="F11" s="365"/>
      <c r="G11" s="364"/>
      <c r="H11" s="364"/>
      <c r="I11" s="365">
        <v>11158</v>
      </c>
      <c r="J11" s="322">
        <f t="shared" si="0"/>
        <v>11158</v>
      </c>
      <c r="K11" s="321">
        <v>8125</v>
      </c>
      <c r="L11" s="321">
        <v>1562</v>
      </c>
      <c r="M11" s="321">
        <v>1471</v>
      </c>
      <c r="N11" s="364"/>
      <c r="O11" s="321">
        <f t="shared" si="1"/>
        <v>11158</v>
      </c>
      <c r="P11" s="322"/>
      <c r="Q11" s="382" t="s">
        <v>395</v>
      </c>
      <c r="R11" s="366"/>
      <c r="S11" s="366"/>
      <c r="T11" s="382" t="s">
        <v>395</v>
      </c>
      <c r="U11" s="382" t="s">
        <v>397</v>
      </c>
      <c r="V11" s="364"/>
      <c r="W11" s="364"/>
      <c r="X11" s="364"/>
      <c r="Y11" s="364"/>
      <c r="Z11" s="7"/>
      <c r="AA11" s="7"/>
    </row>
    <row r="12" spans="1:27">
      <c r="A12" s="325" t="str">
        <f>συμβολαια!A13</f>
        <v>..??..</v>
      </c>
      <c r="B12" s="323" t="str">
        <f>συμβολαια!C13</f>
        <v>δωρεά</v>
      </c>
      <c r="C12" s="365"/>
      <c r="D12" s="365"/>
      <c r="E12" s="365"/>
      <c r="F12" s="365"/>
      <c r="G12" s="364"/>
      <c r="H12" s="364"/>
      <c r="I12" s="365">
        <v>5848</v>
      </c>
      <c r="J12" s="322">
        <f t="shared" si="0"/>
        <v>5848</v>
      </c>
      <c r="K12" s="321">
        <v>4095</v>
      </c>
      <c r="L12" s="321">
        <v>788</v>
      </c>
      <c r="M12" s="321">
        <v>965</v>
      </c>
      <c r="N12" s="364"/>
      <c r="O12" s="321">
        <f t="shared" si="1"/>
        <v>5848</v>
      </c>
      <c r="P12" s="322"/>
      <c r="Q12" s="382" t="s">
        <v>395</v>
      </c>
      <c r="R12" s="366"/>
      <c r="S12" s="366"/>
      <c r="T12" s="382" t="s">
        <v>395</v>
      </c>
      <c r="U12" s="382" t="s">
        <v>400</v>
      </c>
      <c r="V12" s="419"/>
      <c r="W12" s="419"/>
      <c r="X12" s="382" t="s">
        <v>399</v>
      </c>
      <c r="Y12" s="364"/>
      <c r="Z12" s="7"/>
      <c r="AA12" s="7"/>
    </row>
    <row r="13" spans="1:27">
      <c r="A13" s="457" t="str">
        <f>συμβολαια!A14</f>
        <v>..???..</v>
      </c>
      <c r="B13" s="323" t="str">
        <f>συμβολαια!C14</f>
        <v>διανομή</v>
      </c>
      <c r="C13" s="365"/>
      <c r="D13" s="365"/>
      <c r="E13" s="364"/>
      <c r="F13" s="365"/>
      <c r="G13" s="365"/>
      <c r="H13" s="364"/>
      <c r="I13" s="365">
        <v>6765</v>
      </c>
      <c r="J13" s="322">
        <f t="shared" si="0"/>
        <v>6765</v>
      </c>
      <c r="K13" s="364"/>
      <c r="L13" s="364"/>
      <c r="M13" s="364"/>
      <c r="N13" s="366">
        <v>6765</v>
      </c>
      <c r="O13" s="366">
        <f t="shared" si="1"/>
        <v>6765</v>
      </c>
      <c r="P13" s="322"/>
      <c r="Q13" s="418">
        <v>36181</v>
      </c>
      <c r="R13" s="366">
        <v>332</v>
      </c>
      <c r="S13" s="366" t="s">
        <v>393</v>
      </c>
      <c r="T13" s="421" t="s">
        <v>401</v>
      </c>
      <c r="U13" s="364"/>
      <c r="V13" s="364"/>
      <c r="W13" s="364"/>
      <c r="X13" s="364"/>
      <c r="Y13" s="364"/>
      <c r="Z13" s="7"/>
      <c r="AA13" s="7"/>
    </row>
    <row r="14" spans="1:27">
      <c r="A14" s="458"/>
      <c r="B14" s="323" t="str">
        <f>συμβολαια!C15</f>
        <v>οριζόντιος σύσταση</v>
      </c>
      <c r="C14" s="365"/>
      <c r="D14" s="365"/>
      <c r="E14" s="364"/>
      <c r="F14" s="365"/>
      <c r="G14" s="365"/>
      <c r="H14" s="364"/>
      <c r="I14" s="364"/>
      <c r="J14" s="322">
        <f t="shared" si="0"/>
        <v>0</v>
      </c>
      <c r="K14" s="364"/>
      <c r="L14" s="364"/>
      <c r="M14" s="364"/>
      <c r="N14" s="364"/>
      <c r="O14" s="364">
        <f t="shared" si="1"/>
        <v>0</v>
      </c>
      <c r="P14" s="322"/>
      <c r="Q14" s="418"/>
      <c r="R14" s="366"/>
      <c r="S14" s="366"/>
      <c r="T14" s="421" t="s">
        <v>401</v>
      </c>
      <c r="U14" s="364"/>
      <c r="V14" s="364"/>
      <c r="W14" s="364"/>
      <c r="X14" s="364"/>
      <c r="Y14" s="364"/>
      <c r="Z14" s="7"/>
      <c r="AA14" s="7"/>
    </row>
    <row r="15" spans="1:27">
      <c r="A15" s="459"/>
      <c r="B15" s="323" t="str">
        <f>συμβολαια!C16</f>
        <v>κάθετος σύσταση</v>
      </c>
      <c r="C15" s="368"/>
      <c r="D15" s="368"/>
      <c r="E15" s="369"/>
      <c r="F15" s="368"/>
      <c r="G15" s="368"/>
      <c r="H15" s="369"/>
      <c r="I15" s="369"/>
      <c r="J15" s="322">
        <f t="shared" si="0"/>
        <v>0</v>
      </c>
      <c r="K15" s="369"/>
      <c r="L15" s="369"/>
      <c r="M15" s="369"/>
      <c r="N15" s="364"/>
      <c r="O15" s="364">
        <f t="shared" si="1"/>
        <v>0</v>
      </c>
      <c r="P15" s="322"/>
      <c r="Q15" s="418"/>
      <c r="R15" s="366"/>
      <c r="S15" s="366"/>
      <c r="T15" s="421" t="s">
        <v>401</v>
      </c>
      <c r="U15" s="364"/>
      <c r="V15" s="364"/>
      <c r="W15" s="364"/>
      <c r="X15" s="364"/>
      <c r="Y15" s="364"/>
      <c r="Z15" s="7"/>
      <c r="AA15" s="7"/>
    </row>
    <row r="16" spans="1:27">
      <c r="A16" s="325" t="str">
        <f>συμβολαια!A17</f>
        <v>..??..</v>
      </c>
      <c r="B16" s="323" t="str">
        <f>συμβολαια!C17</f>
        <v>γονική</v>
      </c>
      <c r="C16" s="321">
        <v>1000</v>
      </c>
      <c r="D16" s="321">
        <v>288</v>
      </c>
      <c r="E16" s="321">
        <v>3600</v>
      </c>
      <c r="F16" s="365"/>
      <c r="G16" s="364"/>
      <c r="H16" s="364"/>
      <c r="I16" s="285">
        <v>11764</v>
      </c>
      <c r="J16" s="322">
        <f t="shared" si="0"/>
        <v>16652</v>
      </c>
      <c r="K16" s="321">
        <v>8450</v>
      </c>
      <c r="L16" s="321">
        <v>1625</v>
      </c>
      <c r="M16" s="321">
        <v>1689</v>
      </c>
      <c r="N16" s="364"/>
      <c r="O16" s="321">
        <f t="shared" si="1"/>
        <v>11764</v>
      </c>
      <c r="P16" s="322"/>
      <c r="Q16" s="418">
        <v>36144</v>
      </c>
      <c r="R16" s="366">
        <v>330</v>
      </c>
      <c r="S16" s="366">
        <v>87</v>
      </c>
      <c r="T16" s="421" t="s">
        <v>401</v>
      </c>
      <c r="U16" s="364"/>
      <c r="V16" s="364"/>
      <c r="W16" s="364"/>
      <c r="X16" s="364"/>
      <c r="Y16" s="364"/>
      <c r="Z16" s="7"/>
      <c r="AA16" s="7"/>
    </row>
    <row r="17" spans="1:27">
      <c r="A17" s="457" t="str">
        <f>συμβολαια!A18</f>
        <v>????</v>
      </c>
      <c r="B17" s="323" t="str">
        <f>συμβολαια!C18</f>
        <v xml:space="preserve">γονική καταστήματος &amp; ψιλής κυριότητας ( διαμερίσματος ) </v>
      </c>
      <c r="C17" s="365"/>
      <c r="D17" s="365"/>
      <c r="E17" s="365"/>
      <c r="F17" s="365"/>
      <c r="G17" s="364"/>
      <c r="H17" s="364"/>
      <c r="I17" s="285">
        <v>32131</v>
      </c>
      <c r="J17" s="322">
        <f t="shared" si="0"/>
        <v>32131</v>
      </c>
      <c r="K17" s="321">
        <v>23075</v>
      </c>
      <c r="L17" s="321">
        <v>4938</v>
      </c>
      <c r="M17" s="321">
        <v>4118</v>
      </c>
      <c r="N17" s="364"/>
      <c r="O17" s="321">
        <f t="shared" si="1"/>
        <v>32131</v>
      </c>
      <c r="P17" s="322"/>
      <c r="Q17" s="418">
        <v>36144</v>
      </c>
      <c r="R17" s="366">
        <v>330</v>
      </c>
      <c r="S17" s="366" t="s">
        <v>394</v>
      </c>
      <c r="T17" s="421" t="s">
        <v>401</v>
      </c>
      <c r="U17" s="364"/>
      <c r="V17" s="364"/>
      <c r="W17" s="364"/>
      <c r="X17" s="364"/>
      <c r="Y17" s="364"/>
      <c r="Z17" s="7"/>
      <c r="AA17" s="7"/>
    </row>
    <row r="18" spans="1:27">
      <c r="A18" s="459"/>
      <c r="B18" s="323" t="str">
        <f>συμβολαια!C19</f>
        <v>οριζόντιος σύσταση</v>
      </c>
      <c r="C18" s="365"/>
      <c r="D18" s="365"/>
      <c r="E18" s="364"/>
      <c r="F18" s="365"/>
      <c r="G18" s="365"/>
      <c r="H18" s="364"/>
      <c r="I18" s="285">
        <v>1000</v>
      </c>
      <c r="J18" s="322">
        <f t="shared" si="0"/>
        <v>1000</v>
      </c>
      <c r="K18" s="364"/>
      <c r="L18" s="364"/>
      <c r="M18" s="364"/>
      <c r="N18" s="364"/>
      <c r="O18" s="364">
        <f t="shared" si="1"/>
        <v>0</v>
      </c>
      <c r="P18" s="322"/>
      <c r="Q18" s="418"/>
      <c r="R18" s="366"/>
      <c r="S18" s="366"/>
      <c r="T18" s="421" t="s">
        <v>401</v>
      </c>
      <c r="U18" s="364"/>
      <c r="V18" s="364"/>
      <c r="W18" s="364"/>
      <c r="X18" s="364"/>
      <c r="Y18" s="364"/>
      <c r="Z18" s="7"/>
      <c r="AA18" s="7"/>
    </row>
    <row r="19" spans="1:27">
      <c r="A19" s="325" t="str">
        <f>συμβολαια!A20</f>
        <v>..??..</v>
      </c>
      <c r="B19" s="323" t="str">
        <f>συμβολαια!C20</f>
        <v xml:space="preserve">γονικής πρόταση </v>
      </c>
      <c r="C19" s="365"/>
      <c r="D19" s="365"/>
      <c r="E19" s="365"/>
      <c r="F19" s="365"/>
      <c r="G19" s="364"/>
      <c r="H19" s="364"/>
      <c r="I19" s="285">
        <v>11764</v>
      </c>
      <c r="J19" s="322">
        <f t="shared" si="0"/>
        <v>11764</v>
      </c>
      <c r="K19" s="321">
        <v>8450</v>
      </c>
      <c r="L19" s="321">
        <v>1625</v>
      </c>
      <c r="M19" s="321">
        <v>1689</v>
      </c>
      <c r="N19" s="364"/>
      <c r="O19" s="321">
        <f t="shared" si="1"/>
        <v>11764</v>
      </c>
      <c r="P19" s="322"/>
      <c r="Q19" s="382" t="s">
        <v>395</v>
      </c>
      <c r="R19" s="366"/>
      <c r="S19" s="366"/>
      <c r="T19" s="421" t="s">
        <v>401</v>
      </c>
      <c r="U19" s="364"/>
      <c r="V19" s="364"/>
      <c r="W19" s="364"/>
      <c r="X19" s="364"/>
      <c r="Y19" s="364"/>
    </row>
    <row r="20" spans="1:27">
      <c r="A20" s="325" t="str">
        <f>συμβολαια!A21</f>
        <v>..??..</v>
      </c>
      <c r="B20" s="323" t="str">
        <f>συμβολαια!C21</f>
        <v>αγοραπωλησία τίμημα = Δ.Ο.Υ. =</v>
      </c>
      <c r="C20" s="365"/>
      <c r="D20" s="321">
        <v>384</v>
      </c>
      <c r="E20" s="364"/>
      <c r="F20" s="321">
        <v>156</v>
      </c>
      <c r="G20" s="364"/>
      <c r="H20" s="364"/>
      <c r="I20" s="285">
        <v>1365</v>
      </c>
      <c r="J20" s="322">
        <f t="shared" si="0"/>
        <v>1905</v>
      </c>
      <c r="K20" s="364"/>
      <c r="L20" s="364"/>
      <c r="M20" s="364"/>
      <c r="N20" s="321">
        <v>1365</v>
      </c>
      <c r="O20" s="321">
        <f t="shared" si="1"/>
        <v>1365</v>
      </c>
      <c r="P20" s="322"/>
      <c r="Q20" s="418">
        <v>36133</v>
      </c>
      <c r="R20" s="366">
        <v>330</v>
      </c>
      <c r="S20" s="366">
        <v>70</v>
      </c>
      <c r="T20" s="421" t="s">
        <v>401</v>
      </c>
      <c r="U20" s="382" t="s">
        <v>403</v>
      </c>
      <c r="V20" s="364"/>
      <c r="W20" s="364"/>
      <c r="X20" s="364"/>
      <c r="Y20" s="364"/>
    </row>
    <row r="21" spans="1:27">
      <c r="A21" s="325" t="str">
        <f>συμβολαια!A22</f>
        <v>..??..</v>
      </c>
      <c r="B21" s="323" t="str">
        <f>συμβολαια!C22</f>
        <v>γονική { με παρακράτηση επικαρπίας</v>
      </c>
      <c r="C21" s="321">
        <v>1000</v>
      </c>
      <c r="D21" s="366">
        <v>288</v>
      </c>
      <c r="E21" s="321">
        <v>3600</v>
      </c>
      <c r="F21" s="365"/>
      <c r="G21" s="364"/>
      <c r="H21" s="364"/>
      <c r="I21" s="285">
        <v>49733</v>
      </c>
      <c r="J21" s="322">
        <f t="shared" si="0"/>
        <v>54621</v>
      </c>
      <c r="K21" s="321">
        <v>36400</v>
      </c>
      <c r="L21" s="321">
        <v>7000</v>
      </c>
      <c r="M21" s="321">
        <v>6333</v>
      </c>
      <c r="N21" s="364"/>
      <c r="O21" s="321">
        <f t="shared" si="1"/>
        <v>49733</v>
      </c>
      <c r="P21" s="322"/>
      <c r="Q21" s="418">
        <v>36125</v>
      </c>
      <c r="R21" s="366">
        <v>330</v>
      </c>
      <c r="S21" s="366">
        <v>39</v>
      </c>
      <c r="T21" s="421" t="s">
        <v>401</v>
      </c>
      <c r="U21" s="364"/>
      <c r="V21" s="364"/>
      <c r="W21" s="364"/>
      <c r="X21" s="364"/>
      <c r="Y21" s="364"/>
    </row>
    <row r="22" spans="1:27">
      <c r="A22" s="325" t="str">
        <f>συμβολαια!A23</f>
        <v>..??..</v>
      </c>
      <c r="B22" s="323" t="str">
        <f>συμβολαια!C23</f>
        <v>κληρονομιάς αποδοχή</v>
      </c>
      <c r="C22" s="321">
        <v>100</v>
      </c>
      <c r="D22" s="321">
        <v>408</v>
      </c>
      <c r="E22" s="364"/>
      <c r="F22" s="321">
        <v>180</v>
      </c>
      <c r="G22" s="321">
        <v>500</v>
      </c>
      <c r="H22" s="364"/>
      <c r="I22" s="364"/>
      <c r="J22" s="322">
        <f t="shared" si="0"/>
        <v>1188</v>
      </c>
      <c r="K22" s="364"/>
      <c r="L22" s="364"/>
      <c r="M22" s="364"/>
      <c r="N22" s="365"/>
      <c r="O22" s="365">
        <f t="shared" si="1"/>
        <v>0</v>
      </c>
      <c r="P22" s="322"/>
      <c r="Q22" s="418"/>
      <c r="R22" s="366"/>
      <c r="S22" s="366"/>
      <c r="T22" s="364"/>
      <c r="U22" s="364"/>
      <c r="V22" s="364"/>
      <c r="W22" s="364"/>
      <c r="X22" s="364"/>
      <c r="Y22" s="364"/>
    </row>
    <row r="23" spans="1:27">
      <c r="A23" s="325" t="str">
        <f>συμβολαια!A24</f>
        <v>..??..</v>
      </c>
      <c r="B23" s="323" t="str">
        <f>συμβολαια!C24</f>
        <v>αγοραπωλησία τίμημα = Δ.Ο.Υ. =</v>
      </c>
      <c r="C23" s="321">
        <v>1000</v>
      </c>
      <c r="D23" s="321">
        <v>288</v>
      </c>
      <c r="E23" s="364"/>
      <c r="F23" s="321">
        <v>180</v>
      </c>
      <c r="G23" s="364"/>
      <c r="H23" s="364"/>
      <c r="I23" s="285">
        <v>716</v>
      </c>
      <c r="J23" s="322">
        <f t="shared" si="0"/>
        <v>2184</v>
      </c>
      <c r="K23" s="364"/>
      <c r="L23" s="364"/>
      <c r="M23" s="364"/>
      <c r="N23" s="321">
        <v>716</v>
      </c>
      <c r="O23" s="321">
        <f t="shared" si="1"/>
        <v>716</v>
      </c>
      <c r="P23" s="322"/>
      <c r="Q23" s="418">
        <v>36172</v>
      </c>
      <c r="R23" s="366">
        <v>331</v>
      </c>
      <c r="S23" s="366">
        <v>94</v>
      </c>
      <c r="T23" s="421" t="s">
        <v>401</v>
      </c>
      <c r="U23" s="364"/>
      <c r="V23" s="364"/>
      <c r="W23" s="364"/>
      <c r="X23" s="364"/>
      <c r="Y23" s="364"/>
    </row>
    <row r="24" spans="1:27">
      <c r="A24" s="325" t="str">
        <f>συμβολαια!A25</f>
        <v>..??..</v>
      </c>
      <c r="B24" s="323" t="str">
        <f>συμβολαια!C25</f>
        <v>αγοραπωλησία τίμημα 500.000 Δ.Ο.Υ. =</v>
      </c>
      <c r="C24" s="321">
        <v>1000</v>
      </c>
      <c r="D24" s="321">
        <v>288</v>
      </c>
      <c r="E24" s="364"/>
      <c r="F24" s="321">
        <v>180</v>
      </c>
      <c r="G24" s="364"/>
      <c r="H24" s="364"/>
      <c r="I24" s="285">
        <v>851</v>
      </c>
      <c r="J24" s="322">
        <f t="shared" si="0"/>
        <v>2319</v>
      </c>
      <c r="K24" s="364"/>
      <c r="L24" s="364"/>
      <c r="M24" s="364"/>
      <c r="N24" s="321">
        <v>851</v>
      </c>
      <c r="O24" s="321">
        <f t="shared" si="1"/>
        <v>851</v>
      </c>
      <c r="P24" s="322"/>
      <c r="Q24" s="418">
        <v>36172</v>
      </c>
      <c r="R24" s="366">
        <v>331</v>
      </c>
      <c r="S24" s="366">
        <v>95</v>
      </c>
      <c r="T24" s="421" t="s">
        <v>401</v>
      </c>
      <c r="U24" s="364"/>
      <c r="V24" s="364"/>
      <c r="W24" s="364"/>
      <c r="X24" s="364"/>
      <c r="Y24" s="364"/>
    </row>
    <row r="25" spans="1:27">
      <c r="A25" s="460" t="str">
        <f>συμβολαια!A26</f>
        <v>????</v>
      </c>
      <c r="B25" s="323" t="str">
        <f>συμβολαια!C26</f>
        <v>εξόφληση {{{ δανείου 1.200.000δρχ /// ΑΓΑΠΕ = 15.000</v>
      </c>
      <c r="C25" s="321">
        <v>100</v>
      </c>
      <c r="D25" s="321">
        <v>96</v>
      </c>
      <c r="E25" s="364"/>
      <c r="F25" s="321">
        <v>180</v>
      </c>
      <c r="G25" s="321">
        <v>190</v>
      </c>
      <c r="H25" s="364"/>
      <c r="I25" s="364"/>
      <c r="J25" s="322">
        <f t="shared" si="0"/>
        <v>566</v>
      </c>
      <c r="K25" s="364"/>
      <c r="L25" s="364"/>
      <c r="M25" s="364"/>
      <c r="N25" s="365"/>
      <c r="O25" s="365">
        <f t="shared" si="1"/>
        <v>0</v>
      </c>
      <c r="P25" s="322"/>
      <c r="Q25" s="418"/>
      <c r="R25" s="366"/>
      <c r="S25" s="366"/>
      <c r="T25" s="421" t="s">
        <v>401</v>
      </c>
      <c r="U25" s="364"/>
      <c r="V25" s="364"/>
      <c r="W25" s="364"/>
      <c r="X25" s="364"/>
      <c r="Y25" s="364"/>
    </row>
    <row r="26" spans="1:27">
      <c r="A26" s="461"/>
      <c r="B26" s="323" t="str">
        <f>συμβολαια!C27</f>
        <v>υποθήκη εξάλειψη</v>
      </c>
      <c r="C26" s="365"/>
      <c r="D26" s="365"/>
      <c r="E26" s="364"/>
      <c r="F26" s="365"/>
      <c r="G26" s="365"/>
      <c r="H26" s="364"/>
      <c r="I26" s="365"/>
      <c r="J26" s="322">
        <f t="shared" si="0"/>
        <v>0</v>
      </c>
      <c r="K26" s="364"/>
      <c r="L26" s="364"/>
      <c r="M26" s="364"/>
      <c r="N26" s="365"/>
      <c r="O26" s="365">
        <f t="shared" si="1"/>
        <v>0</v>
      </c>
      <c r="P26" s="322"/>
      <c r="Q26" s="418"/>
      <c r="R26" s="366"/>
      <c r="S26" s="366"/>
      <c r="T26" s="421" t="s">
        <v>401</v>
      </c>
      <c r="U26" s="364"/>
      <c r="V26" s="364"/>
      <c r="W26" s="364"/>
      <c r="X26" s="364"/>
      <c r="Y26" s="364"/>
    </row>
    <row r="27" spans="1:27">
      <c r="A27" s="325" t="str">
        <f>συμβολαια!A28</f>
        <v>..??..</v>
      </c>
      <c r="B27" s="323" t="str">
        <f>συμβολαια!C28</f>
        <v>πληρεξούσιο</v>
      </c>
      <c r="C27" s="321">
        <v>100</v>
      </c>
      <c r="D27" s="321">
        <v>96</v>
      </c>
      <c r="E27" s="364"/>
      <c r="F27" s="321">
        <v>180</v>
      </c>
      <c r="G27" s="321">
        <v>150</v>
      </c>
      <c r="H27" s="364"/>
      <c r="I27" s="364"/>
      <c r="J27" s="322">
        <f t="shared" si="0"/>
        <v>526</v>
      </c>
      <c r="K27" s="364"/>
      <c r="L27" s="364"/>
      <c r="M27" s="364"/>
      <c r="N27" s="365"/>
      <c r="O27" s="365">
        <f t="shared" si="1"/>
        <v>0</v>
      </c>
      <c r="P27" s="322"/>
      <c r="Q27" s="420"/>
      <c r="R27" s="364"/>
      <c r="S27" s="364"/>
      <c r="T27" s="364"/>
      <c r="U27" s="364"/>
      <c r="V27" s="364"/>
      <c r="W27" s="364"/>
      <c r="X27" s="364"/>
      <c r="Y27" s="364"/>
    </row>
    <row r="28" spans="1:27">
      <c r="A28" s="325" t="str">
        <f>συμβολαια!A29</f>
        <v>..??..</v>
      </c>
      <c r="B28" s="323" t="str">
        <f>συμβολαια!C29</f>
        <v>κληρονομιάς αποδοχή</v>
      </c>
      <c r="C28" s="365"/>
      <c r="D28" s="365"/>
      <c r="E28" s="364"/>
      <c r="F28" s="365"/>
      <c r="G28" s="365"/>
      <c r="H28" s="364"/>
      <c r="I28" s="364"/>
      <c r="J28" s="322">
        <f t="shared" si="0"/>
        <v>0</v>
      </c>
      <c r="K28" s="364"/>
      <c r="L28" s="364"/>
      <c r="M28" s="364"/>
      <c r="N28" s="365"/>
      <c r="O28" s="365">
        <f t="shared" si="1"/>
        <v>0</v>
      </c>
      <c r="P28" s="322"/>
      <c r="Q28" s="418">
        <v>36276</v>
      </c>
      <c r="R28" s="366"/>
      <c r="S28" s="366"/>
      <c r="T28" s="364"/>
      <c r="U28" s="364"/>
      <c r="V28" s="364"/>
      <c r="W28" s="364"/>
      <c r="X28" s="364"/>
      <c r="Y28" s="364"/>
    </row>
    <row r="29" spans="1:27">
      <c r="A29" s="325" t="str">
        <f>συμβολαια!A30</f>
        <v>..??..</v>
      </c>
      <c r="B29" s="323" t="str">
        <f>συμβολαια!C30</f>
        <v>γονική</v>
      </c>
      <c r="C29" s="365"/>
      <c r="D29" s="365"/>
      <c r="E29" s="365"/>
      <c r="F29" s="364"/>
      <c r="G29" s="364"/>
      <c r="H29" s="364"/>
      <c r="I29" s="285">
        <v>24984</v>
      </c>
      <c r="J29" s="322">
        <f t="shared" si="0"/>
        <v>24984</v>
      </c>
      <c r="K29" s="321">
        <v>22019</v>
      </c>
      <c r="L29" s="321">
        <v>1398</v>
      </c>
      <c r="M29" s="364"/>
      <c r="N29" s="321">
        <v>1567</v>
      </c>
      <c r="O29" s="321">
        <f t="shared" si="1"/>
        <v>24984</v>
      </c>
      <c r="P29" s="322"/>
      <c r="Q29" s="418">
        <v>36398</v>
      </c>
      <c r="R29" s="366">
        <v>338</v>
      </c>
      <c r="S29" s="366">
        <v>93</v>
      </c>
      <c r="T29" s="421" t="s">
        <v>401</v>
      </c>
      <c r="U29" s="364"/>
      <c r="V29" s="364"/>
      <c r="W29" s="364"/>
      <c r="X29" s="364"/>
      <c r="Y29" s="364"/>
    </row>
    <row r="30" spans="1:27">
      <c r="A30" s="325" t="str">
        <f>συμβολαια!A31</f>
        <v>..??..</v>
      </c>
      <c r="B30" s="323" t="str">
        <f>συμβολαια!C31</f>
        <v xml:space="preserve">διανομή </v>
      </c>
      <c r="C30" s="365"/>
      <c r="D30" s="365"/>
      <c r="E30" s="364"/>
      <c r="F30" s="365"/>
      <c r="G30" s="365"/>
      <c r="H30" s="364"/>
      <c r="I30" s="365">
        <v>4484</v>
      </c>
      <c r="J30" s="322">
        <f t="shared" si="0"/>
        <v>4484</v>
      </c>
      <c r="K30" s="364"/>
      <c r="L30" s="364"/>
      <c r="M30" s="364"/>
      <c r="N30" s="321">
        <v>4484</v>
      </c>
      <c r="O30" s="321">
        <f t="shared" si="1"/>
        <v>4484</v>
      </c>
      <c r="P30" s="322"/>
      <c r="Q30" s="418">
        <v>36398</v>
      </c>
      <c r="R30" s="366">
        <v>338</v>
      </c>
      <c r="S30" s="366">
        <v>94</v>
      </c>
      <c r="T30" s="382" t="s">
        <v>395</v>
      </c>
      <c r="U30" s="364"/>
      <c r="V30" s="364"/>
      <c r="W30" s="364"/>
      <c r="X30" s="364"/>
      <c r="Y30" s="364"/>
    </row>
    <row r="31" spans="1:27">
      <c r="A31" s="325" t="str">
        <f>συμβολαια!A32</f>
        <v>..??..</v>
      </c>
      <c r="B31" s="323" t="str">
        <f>συμβολαια!C32</f>
        <v>γονική</v>
      </c>
      <c r="C31" s="365"/>
      <c r="D31" s="365"/>
      <c r="E31" s="365"/>
      <c r="F31" s="364"/>
      <c r="G31" s="364"/>
      <c r="H31" s="364"/>
      <c r="I31" s="365">
        <v>47689</v>
      </c>
      <c r="J31" s="322">
        <f t="shared" si="0"/>
        <v>47689</v>
      </c>
      <c r="K31" s="321">
        <v>33475</v>
      </c>
      <c r="L31" s="321">
        <v>8368</v>
      </c>
      <c r="M31" s="321">
        <v>5846</v>
      </c>
      <c r="N31" s="364"/>
      <c r="O31" s="321">
        <f t="shared" si="1"/>
        <v>47689</v>
      </c>
      <c r="P31" s="322"/>
      <c r="Q31" s="382" t="s">
        <v>395</v>
      </c>
      <c r="R31" s="366"/>
      <c r="S31" s="366"/>
      <c r="T31" s="382" t="s">
        <v>395</v>
      </c>
      <c r="U31" s="364"/>
      <c r="V31" s="364"/>
      <c r="W31" s="364"/>
      <c r="X31" s="364"/>
      <c r="Y31" s="364"/>
    </row>
    <row r="32" spans="1:27">
      <c r="A32" s="325" t="str">
        <f>συμβολαια!A33</f>
        <v>..??..</v>
      </c>
      <c r="B32" s="323" t="str">
        <f>συμβολαια!C33</f>
        <v>πληρεξούσιο</v>
      </c>
      <c r="C32" s="321">
        <v>100</v>
      </c>
      <c r="D32" s="321">
        <v>192</v>
      </c>
      <c r="E32" s="364"/>
      <c r="F32" s="321">
        <v>156</v>
      </c>
      <c r="G32" s="321">
        <v>230</v>
      </c>
      <c r="H32" s="364"/>
      <c r="I32" s="364"/>
      <c r="J32" s="322">
        <f t="shared" si="0"/>
        <v>678</v>
      </c>
      <c r="K32" s="364"/>
      <c r="L32" s="364"/>
      <c r="M32" s="364"/>
      <c r="N32" s="365"/>
      <c r="O32" s="365">
        <f t="shared" si="1"/>
        <v>0</v>
      </c>
      <c r="P32" s="322"/>
      <c r="Q32" s="420"/>
      <c r="R32" s="364"/>
      <c r="S32" s="364"/>
      <c r="T32" s="364"/>
      <c r="U32" s="364"/>
      <c r="V32" s="364"/>
      <c r="W32" s="364"/>
      <c r="X32" s="364"/>
      <c r="Y32" s="364"/>
    </row>
    <row r="33" spans="1:25">
      <c r="A33" s="325" t="str">
        <f>συμβολαια!A34</f>
        <v>..??..</v>
      </c>
      <c r="B33" s="323" t="str">
        <f>συμβολαια!C34</f>
        <v>βεβαίωση ένορκος</v>
      </c>
      <c r="C33" s="321">
        <v>100</v>
      </c>
      <c r="D33" s="364"/>
      <c r="E33" s="364"/>
      <c r="F33" s="321">
        <v>180</v>
      </c>
      <c r="G33" s="321">
        <v>150</v>
      </c>
      <c r="H33" s="364"/>
      <c r="I33" s="364"/>
      <c r="J33" s="322">
        <f t="shared" si="0"/>
        <v>430</v>
      </c>
      <c r="K33" s="364"/>
      <c r="L33" s="364"/>
      <c r="M33" s="364"/>
      <c r="N33" s="365"/>
      <c r="O33" s="365">
        <f t="shared" si="1"/>
        <v>0</v>
      </c>
      <c r="P33" s="322"/>
      <c r="Q33" s="420"/>
      <c r="R33" s="364"/>
      <c r="S33" s="364"/>
      <c r="T33" s="364"/>
      <c r="U33" s="364"/>
      <c r="V33" s="364"/>
      <c r="W33" s="364"/>
      <c r="X33" s="364"/>
      <c r="Y33" s="364"/>
    </row>
    <row r="34" spans="1:25">
      <c r="A34" s="325" t="str">
        <f>συμβολαια!A35</f>
        <v>..??..</v>
      </c>
      <c r="B34" s="323" t="str">
        <f>συμβολαια!C35</f>
        <v>πληρεξούσιο</v>
      </c>
      <c r="C34" s="321">
        <v>100</v>
      </c>
      <c r="D34" s="321">
        <v>96</v>
      </c>
      <c r="E34" s="364"/>
      <c r="F34" s="321">
        <v>180</v>
      </c>
      <c r="G34" s="365"/>
      <c r="H34" s="364"/>
      <c r="I34" s="364"/>
      <c r="J34" s="322">
        <f t="shared" si="0"/>
        <v>376</v>
      </c>
      <c r="K34" s="364"/>
      <c r="L34" s="364"/>
      <c r="M34" s="364"/>
      <c r="N34" s="365"/>
      <c r="O34" s="365">
        <f t="shared" ref="O34:O47" si="2">SUM(K34:N34)</f>
        <v>0</v>
      </c>
      <c r="P34" s="322"/>
      <c r="Q34" s="420"/>
      <c r="R34" s="364"/>
      <c r="S34" s="364"/>
      <c r="T34" s="364"/>
      <c r="U34" s="364"/>
      <c r="V34" s="364"/>
      <c r="W34" s="364"/>
      <c r="X34" s="364"/>
      <c r="Y34" s="364"/>
    </row>
    <row r="35" spans="1:25">
      <c r="A35" s="325" t="str">
        <f>συμβολαια!A36</f>
        <v>..??..</v>
      </c>
      <c r="B35" s="323" t="str">
        <f>συμβολαια!C36</f>
        <v>πληρεξούσιο</v>
      </c>
      <c r="C35" s="321">
        <v>100</v>
      </c>
      <c r="D35" s="321">
        <v>192</v>
      </c>
      <c r="E35" s="364"/>
      <c r="F35" s="321">
        <v>180</v>
      </c>
      <c r="G35" s="321">
        <v>230</v>
      </c>
      <c r="H35" s="364"/>
      <c r="I35" s="364"/>
      <c r="J35" s="322">
        <f t="shared" si="0"/>
        <v>702</v>
      </c>
      <c r="K35" s="364"/>
      <c r="L35" s="364"/>
      <c r="M35" s="364"/>
      <c r="N35" s="365"/>
      <c r="O35" s="365">
        <f t="shared" si="2"/>
        <v>0</v>
      </c>
      <c r="P35" s="322"/>
      <c r="Q35" s="420"/>
      <c r="R35" s="364"/>
      <c r="S35" s="364"/>
      <c r="T35" s="364"/>
      <c r="U35" s="364"/>
      <c r="V35" s="364"/>
      <c r="W35" s="364"/>
      <c r="X35" s="364"/>
      <c r="Y35" s="364"/>
    </row>
    <row r="36" spans="1:25">
      <c r="A36" s="325" t="str">
        <f>συμβολαια!A37</f>
        <v>..??..</v>
      </c>
      <c r="B36" s="323" t="str">
        <f>συμβολαια!C37</f>
        <v>πληρεξούσιο</v>
      </c>
      <c r="C36" s="321">
        <v>100</v>
      </c>
      <c r="D36" s="321">
        <v>72</v>
      </c>
      <c r="E36" s="364"/>
      <c r="F36" s="321">
        <v>180</v>
      </c>
      <c r="G36" s="321">
        <v>150</v>
      </c>
      <c r="H36" s="364"/>
      <c r="I36" s="364"/>
      <c r="J36" s="322">
        <f t="shared" si="0"/>
        <v>502</v>
      </c>
      <c r="K36" s="364"/>
      <c r="L36" s="364"/>
      <c r="M36" s="364"/>
      <c r="N36" s="365"/>
      <c r="O36" s="365">
        <f t="shared" si="2"/>
        <v>0</v>
      </c>
      <c r="P36" s="322"/>
      <c r="Q36" s="420"/>
      <c r="R36" s="364"/>
      <c r="S36" s="364"/>
      <c r="T36" s="364"/>
      <c r="U36" s="364"/>
      <c r="V36" s="364"/>
      <c r="W36" s="364"/>
      <c r="X36" s="364"/>
      <c r="Y36" s="364"/>
    </row>
    <row r="37" spans="1:25">
      <c r="A37" s="325" t="str">
        <f>συμβολαια!A38</f>
        <v>..??..</v>
      </c>
      <c r="B37" s="323" t="str">
        <f>συμβολαια!C38</f>
        <v>δωρεά</v>
      </c>
      <c r="C37" s="365"/>
      <c r="D37" s="321">
        <v>384</v>
      </c>
      <c r="E37" s="321">
        <v>3600</v>
      </c>
      <c r="F37" s="365"/>
      <c r="G37" s="365"/>
      <c r="H37" s="364"/>
      <c r="I37" s="285">
        <v>8671</v>
      </c>
      <c r="J37" s="322">
        <f t="shared" si="0"/>
        <v>12655</v>
      </c>
      <c r="K37" s="321">
        <v>6175</v>
      </c>
      <c r="L37" s="321">
        <v>1186</v>
      </c>
      <c r="M37" s="321">
        <v>1310</v>
      </c>
      <c r="N37" s="364"/>
      <c r="O37" s="321">
        <f t="shared" si="2"/>
        <v>8671</v>
      </c>
      <c r="P37" s="322"/>
      <c r="Q37" s="418">
        <v>36133</v>
      </c>
      <c r="R37" s="366">
        <v>330</v>
      </c>
      <c r="S37" s="366">
        <v>71</v>
      </c>
      <c r="T37" s="421" t="s">
        <v>401</v>
      </c>
      <c r="U37" s="382" t="s">
        <v>398</v>
      </c>
      <c r="V37" s="364"/>
      <c r="W37" s="364"/>
      <c r="X37" s="364"/>
      <c r="Y37" s="364"/>
    </row>
    <row r="38" spans="1:25">
      <c r="A38" s="325" t="str">
        <f>συμβολαια!A39</f>
        <v>..??..</v>
      </c>
      <c r="B38" s="323" t="str">
        <f>συμβολαια!C39</f>
        <v>πληρεξούσιο {{{ βεβαίωση ένορκος</v>
      </c>
      <c r="C38" s="321">
        <v>100</v>
      </c>
      <c r="D38" s="364"/>
      <c r="E38" s="364"/>
      <c r="F38" s="321">
        <v>96</v>
      </c>
      <c r="G38" s="321">
        <v>150</v>
      </c>
      <c r="H38" s="364"/>
      <c r="I38" s="364"/>
      <c r="J38" s="322">
        <f t="shared" si="0"/>
        <v>346</v>
      </c>
      <c r="K38" s="364"/>
      <c r="L38" s="364"/>
      <c r="M38" s="364"/>
      <c r="N38" s="365"/>
      <c r="O38" s="365">
        <f t="shared" si="2"/>
        <v>0</v>
      </c>
      <c r="P38" s="322"/>
      <c r="Q38" s="420"/>
      <c r="R38" s="364"/>
      <c r="S38" s="364"/>
      <c r="T38" s="364"/>
      <c r="U38" s="364"/>
      <c r="V38" s="364"/>
      <c r="W38" s="364"/>
      <c r="X38" s="364"/>
      <c r="Y38" s="364"/>
    </row>
    <row r="39" spans="1:25">
      <c r="A39" s="325" t="str">
        <f>συμβολαια!A40</f>
        <v>..??..</v>
      </c>
      <c r="B39" s="323" t="str">
        <f>συμβολαια!C40</f>
        <v>βεβαίωση ένορκος</v>
      </c>
      <c r="C39" s="321">
        <v>100</v>
      </c>
      <c r="D39" s="364"/>
      <c r="E39" s="364"/>
      <c r="F39" s="321">
        <v>96</v>
      </c>
      <c r="G39" s="321">
        <v>150</v>
      </c>
      <c r="H39" s="364"/>
      <c r="I39" s="364"/>
      <c r="J39" s="322">
        <f t="shared" si="0"/>
        <v>346</v>
      </c>
      <c r="K39" s="364"/>
      <c r="L39" s="364"/>
      <c r="M39" s="364"/>
      <c r="N39" s="365"/>
      <c r="O39" s="365">
        <f t="shared" si="2"/>
        <v>0</v>
      </c>
      <c r="P39" s="322"/>
      <c r="Q39" s="420"/>
      <c r="R39" s="364"/>
      <c r="S39" s="364"/>
      <c r="T39" s="364"/>
      <c r="U39" s="364"/>
      <c r="V39" s="364"/>
      <c r="W39" s="364"/>
      <c r="X39" s="364"/>
      <c r="Y39" s="364"/>
    </row>
    <row r="40" spans="1:25">
      <c r="A40" s="325" t="str">
        <f>συμβολαια!A41</f>
        <v>..??..</v>
      </c>
      <c r="B40" s="323" t="str">
        <f>συμβολαια!C41</f>
        <v>μίσθωση αγροτεμαχίων για αγροτικά ( 40.000 ετησίως -10έτη ){ λέει 300.000</v>
      </c>
      <c r="C40" s="321">
        <v>1000</v>
      </c>
      <c r="D40" s="365"/>
      <c r="E40" s="364"/>
      <c r="F40" s="321">
        <v>288</v>
      </c>
      <c r="G40" s="365"/>
      <c r="H40" s="364"/>
      <c r="I40" s="366">
        <v>1080</v>
      </c>
      <c r="J40" s="322">
        <f t="shared" si="0"/>
        <v>2368</v>
      </c>
      <c r="K40" s="366">
        <v>1080</v>
      </c>
      <c r="L40" s="364"/>
      <c r="M40" s="364"/>
      <c r="N40" s="321">
        <v>390</v>
      </c>
      <c r="O40" s="321">
        <f t="shared" si="2"/>
        <v>1470</v>
      </c>
      <c r="P40" s="322"/>
      <c r="Q40" s="418">
        <v>36159</v>
      </c>
      <c r="R40" s="366">
        <v>331</v>
      </c>
      <c r="S40" s="366">
        <v>51</v>
      </c>
      <c r="T40" s="421" t="s">
        <v>401</v>
      </c>
      <c r="U40" s="382" t="s">
        <v>390</v>
      </c>
      <c r="V40" s="364"/>
      <c r="W40" s="364"/>
      <c r="X40" s="364"/>
      <c r="Y40" s="364"/>
    </row>
    <row r="41" spans="1:25">
      <c r="A41" s="325" t="str">
        <f>συμβολαια!A42</f>
        <v>..??..</v>
      </c>
      <c r="B41" s="323" t="str">
        <f>συμβολαια!C42</f>
        <v>κληρονομιάς αποδοχή</v>
      </c>
      <c r="C41" s="321">
        <v>100</v>
      </c>
      <c r="D41" s="321">
        <v>96</v>
      </c>
      <c r="E41" s="364"/>
      <c r="F41" s="321">
        <v>180</v>
      </c>
      <c r="G41" s="321">
        <v>500</v>
      </c>
      <c r="H41" s="364"/>
      <c r="I41" s="364"/>
      <c r="J41" s="322">
        <f t="shared" si="0"/>
        <v>876</v>
      </c>
      <c r="K41" s="364"/>
      <c r="L41" s="364"/>
      <c r="M41" s="364"/>
      <c r="N41" s="365"/>
      <c r="O41" s="365">
        <f t="shared" si="2"/>
        <v>0</v>
      </c>
      <c r="P41" s="322"/>
      <c r="Q41" s="418"/>
      <c r="R41" s="366"/>
      <c r="S41" s="366"/>
      <c r="T41" s="364"/>
      <c r="U41" s="364"/>
      <c r="V41" s="364"/>
      <c r="W41" s="364"/>
      <c r="X41" s="364"/>
      <c r="Y41" s="364"/>
    </row>
    <row r="42" spans="1:25">
      <c r="A42" s="460" t="str">
        <f>συμβολαια!A43</f>
        <v>????</v>
      </c>
      <c r="B42" s="323" t="str">
        <f>συμβολαια!C43</f>
        <v>οριζόντιος σύσταση</v>
      </c>
      <c r="C42" s="321">
        <v>100</v>
      </c>
      <c r="D42" s="321">
        <v>312</v>
      </c>
      <c r="E42" s="364"/>
      <c r="F42" s="321">
        <v>180</v>
      </c>
      <c r="G42" s="321">
        <v>1000</v>
      </c>
      <c r="H42" s="364"/>
      <c r="I42" s="364"/>
      <c r="J42" s="322">
        <f t="shared" si="0"/>
        <v>1592</v>
      </c>
      <c r="K42" s="364"/>
      <c r="L42" s="364"/>
      <c r="M42" s="364"/>
      <c r="N42" s="321">
        <v>1000</v>
      </c>
      <c r="O42" s="321">
        <f t="shared" si="2"/>
        <v>1000</v>
      </c>
      <c r="P42" s="322"/>
      <c r="Q42" s="418"/>
      <c r="R42" s="366"/>
      <c r="S42" s="366"/>
      <c r="T42" s="421" t="s">
        <v>401</v>
      </c>
      <c r="U42" s="364"/>
      <c r="V42" s="364"/>
      <c r="W42" s="364"/>
      <c r="X42" s="364"/>
      <c r="Y42" s="364"/>
    </row>
    <row r="43" spans="1:25">
      <c r="A43" s="461"/>
      <c r="B43" s="323" t="str">
        <f>συμβολαια!C44</f>
        <v>χρήσης κανονισμός</v>
      </c>
      <c r="C43" s="365"/>
      <c r="D43" s="364"/>
      <c r="E43" s="364"/>
      <c r="F43" s="321">
        <v>180</v>
      </c>
      <c r="G43" s="364"/>
      <c r="H43" s="364"/>
      <c r="I43" s="364"/>
      <c r="J43" s="322">
        <f t="shared" si="0"/>
        <v>180</v>
      </c>
      <c r="K43" s="364"/>
      <c r="L43" s="364"/>
      <c r="M43" s="364"/>
      <c r="N43" s="365"/>
      <c r="O43" s="365">
        <f t="shared" si="2"/>
        <v>0</v>
      </c>
      <c r="P43" s="322"/>
      <c r="Q43" s="418"/>
      <c r="R43" s="366"/>
      <c r="S43" s="366"/>
      <c r="T43" s="364"/>
      <c r="U43" s="364"/>
      <c r="V43" s="364"/>
      <c r="W43" s="364"/>
      <c r="X43" s="364"/>
      <c r="Y43" s="364"/>
    </row>
    <row r="44" spans="1:25">
      <c r="A44" s="325" t="str">
        <f>συμβολαια!A45</f>
        <v>..??..</v>
      </c>
      <c r="B44" s="323" t="str">
        <f>συμβολαια!C45</f>
        <v>αγοραπωλησία</v>
      </c>
      <c r="C44" s="321">
        <v>1000</v>
      </c>
      <c r="D44" s="321">
        <v>384</v>
      </c>
      <c r="E44" s="364"/>
      <c r="F44" s="321">
        <v>180</v>
      </c>
      <c r="G44" s="364"/>
      <c r="H44" s="364"/>
      <c r="I44" s="285">
        <v>1527</v>
      </c>
      <c r="J44" s="322">
        <f t="shared" si="0"/>
        <v>3091</v>
      </c>
      <c r="K44" s="364"/>
      <c r="L44" s="364"/>
      <c r="M44" s="364"/>
      <c r="N44" s="321">
        <v>1527</v>
      </c>
      <c r="O44" s="321">
        <f t="shared" si="2"/>
        <v>1527</v>
      </c>
      <c r="P44" s="322"/>
      <c r="Q44" s="418"/>
      <c r="R44" s="366"/>
      <c r="S44" s="366"/>
      <c r="T44" s="382" t="s">
        <v>395</v>
      </c>
      <c r="U44" s="364"/>
      <c r="V44" s="364"/>
      <c r="W44" s="364"/>
      <c r="X44" s="364"/>
      <c r="Y44" s="364"/>
    </row>
    <row r="45" spans="1:25">
      <c r="A45" s="325" t="str">
        <f>συμβολαια!A46</f>
        <v>..??..</v>
      </c>
      <c r="B45" s="323" t="str">
        <f>συμβολαια!C46</f>
        <v>πληρεξούσιο</v>
      </c>
      <c r="C45" s="321">
        <v>100</v>
      </c>
      <c r="D45" s="321">
        <v>192</v>
      </c>
      <c r="E45" s="364"/>
      <c r="F45" s="321">
        <v>180</v>
      </c>
      <c r="G45" s="321">
        <v>220</v>
      </c>
      <c r="H45" s="364"/>
      <c r="I45" s="364"/>
      <c r="J45" s="322">
        <f t="shared" si="0"/>
        <v>692</v>
      </c>
      <c r="K45" s="364"/>
      <c r="L45" s="364"/>
      <c r="M45" s="364"/>
      <c r="N45" s="365"/>
      <c r="O45" s="365">
        <f t="shared" si="2"/>
        <v>0</v>
      </c>
      <c r="P45" s="322"/>
      <c r="Q45" s="420"/>
      <c r="R45" s="364"/>
      <c r="S45" s="364"/>
      <c r="T45" s="364"/>
      <c r="U45" s="364"/>
      <c r="V45" s="364"/>
      <c r="W45" s="364"/>
      <c r="X45" s="364"/>
      <c r="Y45" s="364"/>
    </row>
    <row r="46" spans="1:25">
      <c r="A46" s="325" t="str">
        <f>συμβολαια!A47</f>
        <v>..??..</v>
      </c>
      <c r="B46" s="323" t="str">
        <f>συμβολαια!C47</f>
        <v>εμφάνιση αγοραστή προσύμφ 14.214κύρου</v>
      </c>
      <c r="C46" s="321">
        <v>100</v>
      </c>
      <c r="D46" s="364"/>
      <c r="E46" s="364"/>
      <c r="F46" s="321">
        <v>180</v>
      </c>
      <c r="G46" s="321">
        <v>190</v>
      </c>
      <c r="H46" s="364"/>
      <c r="I46" s="364"/>
      <c r="J46" s="322">
        <f t="shared" si="0"/>
        <v>470</v>
      </c>
      <c r="K46" s="364"/>
      <c r="L46" s="364"/>
      <c r="M46" s="364"/>
      <c r="N46" s="365"/>
      <c r="O46" s="365">
        <f t="shared" si="2"/>
        <v>0</v>
      </c>
      <c r="P46" s="322"/>
      <c r="Q46" s="420"/>
      <c r="R46" s="364"/>
      <c r="S46" s="364"/>
      <c r="T46" s="364"/>
      <c r="U46" s="364"/>
      <c r="V46" s="364"/>
      <c r="W46" s="364"/>
      <c r="X46" s="364"/>
      <c r="Y46" s="364"/>
    </row>
    <row r="47" spans="1:25">
      <c r="A47" s="325" t="str">
        <f>συμβολαια!A48</f>
        <v>..??..</v>
      </c>
      <c r="B47" s="323" t="str">
        <f>συμβολαια!C48</f>
        <v>κληρονομιάς αποδοχή</v>
      </c>
      <c r="C47" s="321">
        <v>100</v>
      </c>
      <c r="D47" s="321">
        <v>192</v>
      </c>
      <c r="E47" s="364"/>
      <c r="F47" s="321">
        <v>190</v>
      </c>
      <c r="G47" s="321">
        <v>440</v>
      </c>
      <c r="H47" s="364"/>
      <c r="I47" s="364"/>
      <c r="J47" s="322">
        <f t="shared" si="0"/>
        <v>922</v>
      </c>
      <c r="K47" s="364"/>
      <c r="L47" s="364"/>
      <c r="M47" s="364"/>
      <c r="N47" s="365"/>
      <c r="O47" s="365">
        <f t="shared" si="2"/>
        <v>0</v>
      </c>
      <c r="P47" s="322"/>
      <c r="Q47" s="418"/>
      <c r="R47" s="366"/>
      <c r="S47" s="366"/>
      <c r="T47" s="364"/>
      <c r="U47" s="364"/>
      <c r="V47" s="364"/>
      <c r="W47" s="364"/>
      <c r="X47" s="364"/>
      <c r="Y47" s="364"/>
    </row>
    <row r="48" spans="1:25">
      <c r="A48" s="455" t="str">
        <f>συμβολαια!A49</f>
        <v>σύνολο</v>
      </c>
      <c r="B48" s="456"/>
      <c r="C48" s="302">
        <f t="shared" ref="C48:O48" si="3">SUM(C2:C47)</f>
        <v>10000</v>
      </c>
      <c r="D48" s="302">
        <f t="shared" si="3"/>
        <v>5592</v>
      </c>
      <c r="E48" s="302">
        <f t="shared" si="3"/>
        <v>20500</v>
      </c>
      <c r="F48" s="302">
        <f t="shared" si="3"/>
        <v>4330</v>
      </c>
      <c r="G48" s="302">
        <f t="shared" si="3"/>
        <v>5160</v>
      </c>
      <c r="H48" s="302">
        <f t="shared" si="3"/>
        <v>0</v>
      </c>
      <c r="I48" s="302">
        <f t="shared" si="3"/>
        <v>249912</v>
      </c>
      <c r="J48" s="328">
        <f t="shared" si="3"/>
        <v>295494</v>
      </c>
      <c r="K48" s="329">
        <f t="shared" si="3"/>
        <v>170066</v>
      </c>
      <c r="L48" s="329">
        <f t="shared" si="3"/>
        <v>32257</v>
      </c>
      <c r="M48" s="329">
        <f t="shared" si="3"/>
        <v>29581</v>
      </c>
      <c r="N48" s="329">
        <f t="shared" si="3"/>
        <v>18665</v>
      </c>
      <c r="O48" s="329">
        <f t="shared" si="3"/>
        <v>250569</v>
      </c>
    </row>
    <row r="49" spans="2:11">
      <c r="C49" s="414">
        <f>C48-2800</f>
        <v>7200</v>
      </c>
      <c r="D49" s="414">
        <f>D48</f>
        <v>5592</v>
      </c>
      <c r="E49" s="414">
        <f>E48</f>
        <v>20500</v>
      </c>
      <c r="F49" s="414">
        <f>F48</f>
        <v>4330</v>
      </c>
      <c r="G49" s="414">
        <f>G48</f>
        <v>5160</v>
      </c>
      <c r="I49" s="2">
        <f>I50/340.75</f>
        <v>3.1694790902421128</v>
      </c>
      <c r="J49" s="414">
        <f>C49+D49+E49+F49+G49</f>
        <v>42782</v>
      </c>
      <c r="K49" s="2">
        <f>J49/340.75</f>
        <v>125.55245781364637</v>
      </c>
    </row>
    <row r="50" spans="2:11">
      <c r="G50" s="5" t="s">
        <v>385</v>
      </c>
      <c r="I50" s="414">
        <f>I40</f>
        <v>1080</v>
      </c>
      <c r="J50" s="2"/>
      <c r="K50" s="2">
        <f>J48/340.75</f>
        <v>867.18708730741014</v>
      </c>
    </row>
    <row r="51" spans="2:11">
      <c r="F51" s="225" t="s">
        <v>346</v>
      </c>
      <c r="I51" s="412">
        <f>I48-I53-I50</f>
        <v>169071</v>
      </c>
      <c r="J51" s="414">
        <f>C49+D49+E49+F49+G49+I50</f>
        <v>43862</v>
      </c>
      <c r="K51" s="2">
        <f>J51/340.75</f>
        <v>128.72193690388849</v>
      </c>
    </row>
    <row r="52" spans="2:11">
      <c r="I52" s="320">
        <f>I51/340.75</f>
        <v>496.1731474688188</v>
      </c>
    </row>
    <row r="53" spans="2:11">
      <c r="D53" s="225" t="s">
        <v>387</v>
      </c>
      <c r="E53" s="225"/>
      <c r="F53" s="225"/>
      <c r="I53" s="413">
        <f>I6+I11+I12+I13+I30+I31</f>
        <v>79761</v>
      </c>
    </row>
    <row r="54" spans="2:11">
      <c r="I54" s="415">
        <f>I53/340.75</f>
        <v>234.07483492296404</v>
      </c>
    </row>
    <row r="55" spans="2:11">
      <c r="B55" s="416" t="s">
        <v>388</v>
      </c>
      <c r="C55" s="5" t="s">
        <v>389</v>
      </c>
    </row>
    <row r="62" spans="2:11">
      <c r="E62" s="330" t="s">
        <v>345</v>
      </c>
    </row>
    <row r="63" spans="2:11">
      <c r="E63" s="5">
        <v>160</v>
      </c>
    </row>
    <row r="64" spans="2:11">
      <c r="E64" s="5">
        <f>E63*20%</f>
        <v>32</v>
      </c>
      <c r="F64" s="331">
        <v>0.2</v>
      </c>
    </row>
    <row r="65" spans="2:5">
      <c r="E65" s="5">
        <f>SUM(E63:E64)</f>
        <v>192</v>
      </c>
    </row>
    <row r="69" spans="2:5">
      <c r="B69" s="318" t="s">
        <v>336</v>
      </c>
    </row>
    <row r="70" spans="2:5">
      <c r="B70" s="319" t="s">
        <v>337</v>
      </c>
    </row>
  </sheetData>
  <autoFilter ref="B1:B71"/>
  <mergeCells count="7">
    <mergeCell ref="Q1:S1"/>
    <mergeCell ref="U1:Y1"/>
    <mergeCell ref="A48:B48"/>
    <mergeCell ref="A13:A15"/>
    <mergeCell ref="A17:A18"/>
    <mergeCell ref="A25:A26"/>
    <mergeCell ref="A42:A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workbookViewId="0">
      <pane ySplit="2" topLeftCell="A3" activePane="bottomLeft" state="frozen"/>
      <selection pane="bottomLeft" activeCell="E69" sqref="E69"/>
    </sheetView>
  </sheetViews>
  <sheetFormatPr defaultRowHeight="11.25"/>
  <cols>
    <col min="1" max="1" width="8.140625" style="5" bestFit="1" customWidth="1"/>
    <col min="2" max="2" width="70" style="128" bestFit="1" customWidth="1"/>
    <col min="3" max="3" width="14" style="2" bestFit="1" customWidth="1"/>
    <col min="4" max="4" width="9.5703125" style="11" customWidth="1"/>
    <col min="5" max="5" width="9.140625" style="11" customWidth="1"/>
    <col min="6" max="6" width="10.85546875" style="11" customWidth="1"/>
    <col min="7" max="7" width="8.7109375" style="11" bestFit="1" customWidth="1"/>
    <col min="8" max="8" width="10.28515625" style="11" bestFit="1" customWidth="1"/>
    <col min="9" max="9" width="9.28515625" style="11" customWidth="1"/>
    <col min="10" max="10" width="8.140625" style="11" bestFit="1" customWidth="1"/>
    <col min="11" max="11" width="8.28515625" style="11" bestFit="1" customWidth="1"/>
    <col min="12" max="12" width="10.28515625" style="11" bestFit="1" customWidth="1"/>
    <col min="13" max="13" width="9.5703125" style="11" bestFit="1" customWidth="1"/>
    <col min="14" max="15" width="10.42578125" style="11" bestFit="1" customWidth="1"/>
    <col min="16" max="16" width="8" style="5" customWidth="1"/>
    <col min="17" max="17" width="10" style="5" customWidth="1"/>
    <col min="18" max="18" width="8.28515625" style="5" customWidth="1"/>
    <col min="19" max="19" width="19" style="5" customWidth="1"/>
    <col min="20" max="20" width="19" style="5" bestFit="1" customWidth="1"/>
    <col min="21" max="231" width="9.140625" style="5"/>
    <col min="232" max="232" width="9" style="5" bestFit="1" customWidth="1"/>
    <col min="233" max="233" width="9.85546875" style="5" bestFit="1" customWidth="1"/>
    <col min="234" max="234" width="9.140625" style="5" bestFit="1" customWidth="1"/>
    <col min="235" max="235" width="16" style="5" bestFit="1" customWidth="1"/>
    <col min="236" max="236" width="9" style="5" bestFit="1" customWidth="1"/>
    <col min="237" max="237" width="7.85546875" style="5" bestFit="1" customWidth="1"/>
    <col min="238" max="238" width="11.7109375" style="5" bestFit="1" customWidth="1"/>
    <col min="239" max="239" width="14.28515625" style="5" customWidth="1"/>
    <col min="240" max="240" width="11.7109375" style="5" bestFit="1" customWidth="1"/>
    <col min="241" max="241" width="14.140625" style="5" bestFit="1" customWidth="1"/>
    <col min="242" max="242" width="16.7109375" style="5" customWidth="1"/>
    <col min="243" max="243" width="16.5703125" style="5" customWidth="1"/>
    <col min="244" max="245" width="7.85546875" style="5" bestFit="1" customWidth="1"/>
    <col min="246" max="246" width="8" style="5" bestFit="1" customWidth="1"/>
    <col min="247" max="248" width="7.85546875" style="5" bestFit="1" customWidth="1"/>
    <col min="249" max="249" width="9.7109375" style="5" customWidth="1"/>
    <col min="250" max="250" width="12.85546875" style="5" customWidth="1"/>
    <col min="251" max="487" width="9.140625" style="5"/>
    <col min="488" max="488" width="9" style="5" bestFit="1" customWidth="1"/>
    <col min="489" max="489" width="9.85546875" style="5" bestFit="1" customWidth="1"/>
    <col min="490" max="490" width="9.140625" style="5" bestFit="1" customWidth="1"/>
    <col min="491" max="491" width="16" style="5" bestFit="1" customWidth="1"/>
    <col min="492" max="492" width="9" style="5" bestFit="1" customWidth="1"/>
    <col min="493" max="493" width="7.85546875" style="5" bestFit="1" customWidth="1"/>
    <col min="494" max="494" width="11.7109375" style="5" bestFit="1" customWidth="1"/>
    <col min="495" max="495" width="14.28515625" style="5" customWidth="1"/>
    <col min="496" max="496" width="11.7109375" style="5" bestFit="1" customWidth="1"/>
    <col min="497" max="497" width="14.140625" style="5" bestFit="1" customWidth="1"/>
    <col min="498" max="498" width="16.7109375" style="5" customWidth="1"/>
    <col min="499" max="499" width="16.5703125" style="5" customWidth="1"/>
    <col min="500" max="501" width="7.85546875" style="5" bestFit="1" customWidth="1"/>
    <col min="502" max="502" width="8" style="5" bestFit="1" customWidth="1"/>
    <col min="503" max="504" width="7.85546875" style="5" bestFit="1" customWidth="1"/>
    <col min="505" max="505" width="9.7109375" style="5" customWidth="1"/>
    <col min="506" max="506" width="12.85546875" style="5" customWidth="1"/>
    <col min="507" max="743" width="9.140625" style="5"/>
    <col min="744" max="744" width="9" style="5" bestFit="1" customWidth="1"/>
    <col min="745" max="745" width="9.85546875" style="5" bestFit="1" customWidth="1"/>
    <col min="746" max="746" width="9.140625" style="5" bestFit="1" customWidth="1"/>
    <col min="747" max="747" width="16" style="5" bestFit="1" customWidth="1"/>
    <col min="748" max="748" width="9" style="5" bestFit="1" customWidth="1"/>
    <col min="749" max="749" width="7.85546875" style="5" bestFit="1" customWidth="1"/>
    <col min="750" max="750" width="11.7109375" style="5" bestFit="1" customWidth="1"/>
    <col min="751" max="751" width="14.28515625" style="5" customWidth="1"/>
    <col min="752" max="752" width="11.7109375" style="5" bestFit="1" customWidth="1"/>
    <col min="753" max="753" width="14.140625" style="5" bestFit="1" customWidth="1"/>
    <col min="754" max="754" width="16.7109375" style="5" customWidth="1"/>
    <col min="755" max="755" width="16.5703125" style="5" customWidth="1"/>
    <col min="756" max="757" width="7.85546875" style="5" bestFit="1" customWidth="1"/>
    <col min="758" max="758" width="8" style="5" bestFit="1" customWidth="1"/>
    <col min="759" max="760" width="7.85546875" style="5" bestFit="1" customWidth="1"/>
    <col min="761" max="761" width="9.7109375" style="5" customWidth="1"/>
    <col min="762" max="762" width="12.85546875" style="5" customWidth="1"/>
    <col min="763" max="999" width="9.140625" style="5"/>
    <col min="1000" max="1000" width="9" style="5" bestFit="1" customWidth="1"/>
    <col min="1001" max="1001" width="9.85546875" style="5" bestFit="1" customWidth="1"/>
    <col min="1002" max="1002" width="9.140625" style="5" bestFit="1" customWidth="1"/>
    <col min="1003" max="1003" width="16" style="5" bestFit="1" customWidth="1"/>
    <col min="1004" max="1004" width="9" style="5" bestFit="1" customWidth="1"/>
    <col min="1005" max="1005" width="7.85546875" style="5" bestFit="1" customWidth="1"/>
    <col min="1006" max="1006" width="11.7109375" style="5" bestFit="1" customWidth="1"/>
    <col min="1007" max="1007" width="14.28515625" style="5" customWidth="1"/>
    <col min="1008" max="1008" width="11.7109375" style="5" bestFit="1" customWidth="1"/>
    <col min="1009" max="1009" width="14.140625" style="5" bestFit="1" customWidth="1"/>
    <col min="1010" max="1010" width="16.7109375" style="5" customWidth="1"/>
    <col min="1011" max="1011" width="16.5703125" style="5" customWidth="1"/>
    <col min="1012" max="1013" width="7.85546875" style="5" bestFit="1" customWidth="1"/>
    <col min="1014" max="1014" width="8" style="5" bestFit="1" customWidth="1"/>
    <col min="1015" max="1016" width="7.85546875" style="5" bestFit="1" customWidth="1"/>
    <col min="1017" max="1017" width="9.7109375" style="5" customWidth="1"/>
    <col min="1018" max="1018" width="12.85546875" style="5" customWidth="1"/>
    <col min="1019" max="1255" width="9.140625" style="5"/>
    <col min="1256" max="1256" width="9" style="5" bestFit="1" customWidth="1"/>
    <col min="1257" max="1257" width="9.85546875" style="5" bestFit="1" customWidth="1"/>
    <col min="1258" max="1258" width="9.140625" style="5" bestFit="1" customWidth="1"/>
    <col min="1259" max="1259" width="16" style="5" bestFit="1" customWidth="1"/>
    <col min="1260" max="1260" width="9" style="5" bestFit="1" customWidth="1"/>
    <col min="1261" max="1261" width="7.85546875" style="5" bestFit="1" customWidth="1"/>
    <col min="1262" max="1262" width="11.7109375" style="5" bestFit="1" customWidth="1"/>
    <col min="1263" max="1263" width="14.28515625" style="5" customWidth="1"/>
    <col min="1264" max="1264" width="11.7109375" style="5" bestFit="1" customWidth="1"/>
    <col min="1265" max="1265" width="14.140625" style="5" bestFit="1" customWidth="1"/>
    <col min="1266" max="1266" width="16.7109375" style="5" customWidth="1"/>
    <col min="1267" max="1267" width="16.5703125" style="5" customWidth="1"/>
    <col min="1268" max="1269" width="7.85546875" style="5" bestFit="1" customWidth="1"/>
    <col min="1270" max="1270" width="8" style="5" bestFit="1" customWidth="1"/>
    <col min="1271" max="1272" width="7.85546875" style="5" bestFit="1" customWidth="1"/>
    <col min="1273" max="1273" width="9.7109375" style="5" customWidth="1"/>
    <col min="1274" max="1274" width="12.85546875" style="5" customWidth="1"/>
    <col min="1275" max="1511" width="9.140625" style="5"/>
    <col min="1512" max="1512" width="9" style="5" bestFit="1" customWidth="1"/>
    <col min="1513" max="1513" width="9.85546875" style="5" bestFit="1" customWidth="1"/>
    <col min="1514" max="1514" width="9.140625" style="5" bestFit="1" customWidth="1"/>
    <col min="1515" max="1515" width="16" style="5" bestFit="1" customWidth="1"/>
    <col min="1516" max="1516" width="9" style="5" bestFit="1" customWidth="1"/>
    <col min="1517" max="1517" width="7.85546875" style="5" bestFit="1" customWidth="1"/>
    <col min="1518" max="1518" width="11.7109375" style="5" bestFit="1" customWidth="1"/>
    <col min="1519" max="1519" width="14.28515625" style="5" customWidth="1"/>
    <col min="1520" max="1520" width="11.7109375" style="5" bestFit="1" customWidth="1"/>
    <col min="1521" max="1521" width="14.140625" style="5" bestFit="1" customWidth="1"/>
    <col min="1522" max="1522" width="16.7109375" style="5" customWidth="1"/>
    <col min="1523" max="1523" width="16.5703125" style="5" customWidth="1"/>
    <col min="1524" max="1525" width="7.85546875" style="5" bestFit="1" customWidth="1"/>
    <col min="1526" max="1526" width="8" style="5" bestFit="1" customWidth="1"/>
    <col min="1527" max="1528" width="7.85546875" style="5" bestFit="1" customWidth="1"/>
    <col min="1529" max="1529" width="9.7109375" style="5" customWidth="1"/>
    <col min="1530" max="1530" width="12.85546875" style="5" customWidth="1"/>
    <col min="1531" max="1767" width="9.140625" style="5"/>
    <col min="1768" max="1768" width="9" style="5" bestFit="1" customWidth="1"/>
    <col min="1769" max="1769" width="9.85546875" style="5" bestFit="1" customWidth="1"/>
    <col min="1770" max="1770" width="9.140625" style="5" bestFit="1" customWidth="1"/>
    <col min="1771" max="1771" width="16" style="5" bestFit="1" customWidth="1"/>
    <col min="1772" max="1772" width="9" style="5" bestFit="1" customWidth="1"/>
    <col min="1773" max="1773" width="7.85546875" style="5" bestFit="1" customWidth="1"/>
    <col min="1774" max="1774" width="11.7109375" style="5" bestFit="1" customWidth="1"/>
    <col min="1775" max="1775" width="14.28515625" style="5" customWidth="1"/>
    <col min="1776" max="1776" width="11.7109375" style="5" bestFit="1" customWidth="1"/>
    <col min="1777" max="1777" width="14.140625" style="5" bestFit="1" customWidth="1"/>
    <col min="1778" max="1778" width="16.7109375" style="5" customWidth="1"/>
    <col min="1779" max="1779" width="16.5703125" style="5" customWidth="1"/>
    <col min="1780" max="1781" width="7.85546875" style="5" bestFit="1" customWidth="1"/>
    <col min="1782" max="1782" width="8" style="5" bestFit="1" customWidth="1"/>
    <col min="1783" max="1784" width="7.85546875" style="5" bestFit="1" customWidth="1"/>
    <col min="1785" max="1785" width="9.7109375" style="5" customWidth="1"/>
    <col min="1786" max="1786" width="12.85546875" style="5" customWidth="1"/>
    <col min="1787" max="2023" width="9.140625" style="5"/>
    <col min="2024" max="2024" width="9" style="5" bestFit="1" customWidth="1"/>
    <col min="2025" max="2025" width="9.85546875" style="5" bestFit="1" customWidth="1"/>
    <col min="2026" max="2026" width="9.140625" style="5" bestFit="1" customWidth="1"/>
    <col min="2027" max="2027" width="16" style="5" bestFit="1" customWidth="1"/>
    <col min="2028" max="2028" width="9" style="5" bestFit="1" customWidth="1"/>
    <col min="2029" max="2029" width="7.85546875" style="5" bestFit="1" customWidth="1"/>
    <col min="2030" max="2030" width="11.7109375" style="5" bestFit="1" customWidth="1"/>
    <col min="2031" max="2031" width="14.28515625" style="5" customWidth="1"/>
    <col min="2032" max="2032" width="11.7109375" style="5" bestFit="1" customWidth="1"/>
    <col min="2033" max="2033" width="14.140625" style="5" bestFit="1" customWidth="1"/>
    <col min="2034" max="2034" width="16.7109375" style="5" customWidth="1"/>
    <col min="2035" max="2035" width="16.5703125" style="5" customWidth="1"/>
    <col min="2036" max="2037" width="7.85546875" style="5" bestFit="1" customWidth="1"/>
    <col min="2038" max="2038" width="8" style="5" bestFit="1" customWidth="1"/>
    <col min="2039" max="2040" width="7.85546875" style="5" bestFit="1" customWidth="1"/>
    <col min="2041" max="2041" width="9.7109375" style="5" customWidth="1"/>
    <col min="2042" max="2042" width="12.85546875" style="5" customWidth="1"/>
    <col min="2043" max="2279" width="9.140625" style="5"/>
    <col min="2280" max="2280" width="9" style="5" bestFit="1" customWidth="1"/>
    <col min="2281" max="2281" width="9.85546875" style="5" bestFit="1" customWidth="1"/>
    <col min="2282" max="2282" width="9.140625" style="5" bestFit="1" customWidth="1"/>
    <col min="2283" max="2283" width="16" style="5" bestFit="1" customWidth="1"/>
    <col min="2284" max="2284" width="9" style="5" bestFit="1" customWidth="1"/>
    <col min="2285" max="2285" width="7.85546875" style="5" bestFit="1" customWidth="1"/>
    <col min="2286" max="2286" width="11.7109375" style="5" bestFit="1" customWidth="1"/>
    <col min="2287" max="2287" width="14.28515625" style="5" customWidth="1"/>
    <col min="2288" max="2288" width="11.7109375" style="5" bestFit="1" customWidth="1"/>
    <col min="2289" max="2289" width="14.140625" style="5" bestFit="1" customWidth="1"/>
    <col min="2290" max="2290" width="16.7109375" style="5" customWidth="1"/>
    <col min="2291" max="2291" width="16.5703125" style="5" customWidth="1"/>
    <col min="2292" max="2293" width="7.85546875" style="5" bestFit="1" customWidth="1"/>
    <col min="2294" max="2294" width="8" style="5" bestFit="1" customWidth="1"/>
    <col min="2295" max="2296" width="7.85546875" style="5" bestFit="1" customWidth="1"/>
    <col min="2297" max="2297" width="9.7109375" style="5" customWidth="1"/>
    <col min="2298" max="2298" width="12.85546875" style="5" customWidth="1"/>
    <col min="2299" max="2535" width="9.140625" style="5"/>
    <col min="2536" max="2536" width="9" style="5" bestFit="1" customWidth="1"/>
    <col min="2537" max="2537" width="9.85546875" style="5" bestFit="1" customWidth="1"/>
    <col min="2538" max="2538" width="9.140625" style="5" bestFit="1" customWidth="1"/>
    <col min="2539" max="2539" width="16" style="5" bestFit="1" customWidth="1"/>
    <col min="2540" max="2540" width="9" style="5" bestFit="1" customWidth="1"/>
    <col min="2541" max="2541" width="7.85546875" style="5" bestFit="1" customWidth="1"/>
    <col min="2542" max="2542" width="11.7109375" style="5" bestFit="1" customWidth="1"/>
    <col min="2543" max="2543" width="14.28515625" style="5" customWidth="1"/>
    <col min="2544" max="2544" width="11.7109375" style="5" bestFit="1" customWidth="1"/>
    <col min="2545" max="2545" width="14.140625" style="5" bestFit="1" customWidth="1"/>
    <col min="2546" max="2546" width="16.7109375" style="5" customWidth="1"/>
    <col min="2547" max="2547" width="16.5703125" style="5" customWidth="1"/>
    <col min="2548" max="2549" width="7.85546875" style="5" bestFit="1" customWidth="1"/>
    <col min="2550" max="2550" width="8" style="5" bestFit="1" customWidth="1"/>
    <col min="2551" max="2552" width="7.85546875" style="5" bestFit="1" customWidth="1"/>
    <col min="2553" max="2553" width="9.7109375" style="5" customWidth="1"/>
    <col min="2554" max="2554" width="12.85546875" style="5" customWidth="1"/>
    <col min="2555" max="2791" width="9.140625" style="5"/>
    <col min="2792" max="2792" width="9" style="5" bestFit="1" customWidth="1"/>
    <col min="2793" max="2793" width="9.85546875" style="5" bestFit="1" customWidth="1"/>
    <col min="2794" max="2794" width="9.140625" style="5" bestFit="1" customWidth="1"/>
    <col min="2795" max="2795" width="16" style="5" bestFit="1" customWidth="1"/>
    <col min="2796" max="2796" width="9" style="5" bestFit="1" customWidth="1"/>
    <col min="2797" max="2797" width="7.85546875" style="5" bestFit="1" customWidth="1"/>
    <col min="2798" max="2798" width="11.7109375" style="5" bestFit="1" customWidth="1"/>
    <col min="2799" max="2799" width="14.28515625" style="5" customWidth="1"/>
    <col min="2800" max="2800" width="11.7109375" style="5" bestFit="1" customWidth="1"/>
    <col min="2801" max="2801" width="14.140625" style="5" bestFit="1" customWidth="1"/>
    <col min="2802" max="2802" width="16.7109375" style="5" customWidth="1"/>
    <col min="2803" max="2803" width="16.5703125" style="5" customWidth="1"/>
    <col min="2804" max="2805" width="7.85546875" style="5" bestFit="1" customWidth="1"/>
    <col min="2806" max="2806" width="8" style="5" bestFit="1" customWidth="1"/>
    <col min="2807" max="2808" width="7.85546875" style="5" bestFit="1" customWidth="1"/>
    <col min="2809" max="2809" width="9.7109375" style="5" customWidth="1"/>
    <col min="2810" max="2810" width="12.85546875" style="5" customWidth="1"/>
    <col min="2811" max="3047" width="9.140625" style="5"/>
    <col min="3048" max="3048" width="9" style="5" bestFit="1" customWidth="1"/>
    <col min="3049" max="3049" width="9.85546875" style="5" bestFit="1" customWidth="1"/>
    <col min="3050" max="3050" width="9.140625" style="5" bestFit="1" customWidth="1"/>
    <col min="3051" max="3051" width="16" style="5" bestFit="1" customWidth="1"/>
    <col min="3052" max="3052" width="9" style="5" bestFit="1" customWidth="1"/>
    <col min="3053" max="3053" width="7.85546875" style="5" bestFit="1" customWidth="1"/>
    <col min="3054" max="3054" width="11.7109375" style="5" bestFit="1" customWidth="1"/>
    <col min="3055" max="3055" width="14.28515625" style="5" customWidth="1"/>
    <col min="3056" max="3056" width="11.7109375" style="5" bestFit="1" customWidth="1"/>
    <col min="3057" max="3057" width="14.140625" style="5" bestFit="1" customWidth="1"/>
    <col min="3058" max="3058" width="16.7109375" style="5" customWidth="1"/>
    <col min="3059" max="3059" width="16.5703125" style="5" customWidth="1"/>
    <col min="3060" max="3061" width="7.85546875" style="5" bestFit="1" customWidth="1"/>
    <col min="3062" max="3062" width="8" style="5" bestFit="1" customWidth="1"/>
    <col min="3063" max="3064" width="7.85546875" style="5" bestFit="1" customWidth="1"/>
    <col min="3065" max="3065" width="9.7109375" style="5" customWidth="1"/>
    <col min="3066" max="3066" width="12.85546875" style="5" customWidth="1"/>
    <col min="3067" max="3303" width="9.140625" style="5"/>
    <col min="3304" max="3304" width="9" style="5" bestFit="1" customWidth="1"/>
    <col min="3305" max="3305" width="9.85546875" style="5" bestFit="1" customWidth="1"/>
    <col min="3306" max="3306" width="9.140625" style="5" bestFit="1" customWidth="1"/>
    <col min="3307" max="3307" width="16" style="5" bestFit="1" customWidth="1"/>
    <col min="3308" max="3308" width="9" style="5" bestFit="1" customWidth="1"/>
    <col min="3309" max="3309" width="7.85546875" style="5" bestFit="1" customWidth="1"/>
    <col min="3310" max="3310" width="11.7109375" style="5" bestFit="1" customWidth="1"/>
    <col min="3311" max="3311" width="14.28515625" style="5" customWidth="1"/>
    <col min="3312" max="3312" width="11.7109375" style="5" bestFit="1" customWidth="1"/>
    <col min="3313" max="3313" width="14.140625" style="5" bestFit="1" customWidth="1"/>
    <col min="3314" max="3314" width="16.7109375" style="5" customWidth="1"/>
    <col min="3315" max="3315" width="16.5703125" style="5" customWidth="1"/>
    <col min="3316" max="3317" width="7.85546875" style="5" bestFit="1" customWidth="1"/>
    <col min="3318" max="3318" width="8" style="5" bestFit="1" customWidth="1"/>
    <col min="3319" max="3320" width="7.85546875" style="5" bestFit="1" customWidth="1"/>
    <col min="3321" max="3321" width="9.7109375" style="5" customWidth="1"/>
    <col min="3322" max="3322" width="12.85546875" style="5" customWidth="1"/>
    <col min="3323" max="3559" width="9.140625" style="5"/>
    <col min="3560" max="3560" width="9" style="5" bestFit="1" customWidth="1"/>
    <col min="3561" max="3561" width="9.85546875" style="5" bestFit="1" customWidth="1"/>
    <col min="3562" max="3562" width="9.140625" style="5" bestFit="1" customWidth="1"/>
    <col min="3563" max="3563" width="16" style="5" bestFit="1" customWidth="1"/>
    <col min="3564" max="3564" width="9" style="5" bestFit="1" customWidth="1"/>
    <col min="3565" max="3565" width="7.85546875" style="5" bestFit="1" customWidth="1"/>
    <col min="3566" max="3566" width="11.7109375" style="5" bestFit="1" customWidth="1"/>
    <col min="3567" max="3567" width="14.28515625" style="5" customWidth="1"/>
    <col min="3568" max="3568" width="11.7109375" style="5" bestFit="1" customWidth="1"/>
    <col min="3569" max="3569" width="14.140625" style="5" bestFit="1" customWidth="1"/>
    <col min="3570" max="3570" width="16.7109375" style="5" customWidth="1"/>
    <col min="3571" max="3571" width="16.5703125" style="5" customWidth="1"/>
    <col min="3572" max="3573" width="7.85546875" style="5" bestFit="1" customWidth="1"/>
    <col min="3574" max="3574" width="8" style="5" bestFit="1" customWidth="1"/>
    <col min="3575" max="3576" width="7.85546875" style="5" bestFit="1" customWidth="1"/>
    <col min="3577" max="3577" width="9.7109375" style="5" customWidth="1"/>
    <col min="3578" max="3578" width="12.85546875" style="5" customWidth="1"/>
    <col min="3579" max="3815" width="9.140625" style="5"/>
    <col min="3816" max="3816" width="9" style="5" bestFit="1" customWidth="1"/>
    <col min="3817" max="3817" width="9.85546875" style="5" bestFit="1" customWidth="1"/>
    <col min="3818" max="3818" width="9.140625" style="5" bestFit="1" customWidth="1"/>
    <col min="3819" max="3819" width="16" style="5" bestFit="1" customWidth="1"/>
    <col min="3820" max="3820" width="9" style="5" bestFit="1" customWidth="1"/>
    <col min="3821" max="3821" width="7.85546875" style="5" bestFit="1" customWidth="1"/>
    <col min="3822" max="3822" width="11.7109375" style="5" bestFit="1" customWidth="1"/>
    <col min="3823" max="3823" width="14.28515625" style="5" customWidth="1"/>
    <col min="3824" max="3824" width="11.7109375" style="5" bestFit="1" customWidth="1"/>
    <col min="3825" max="3825" width="14.140625" style="5" bestFit="1" customWidth="1"/>
    <col min="3826" max="3826" width="16.7109375" style="5" customWidth="1"/>
    <col min="3827" max="3827" width="16.5703125" style="5" customWidth="1"/>
    <col min="3828" max="3829" width="7.85546875" style="5" bestFit="1" customWidth="1"/>
    <col min="3830" max="3830" width="8" style="5" bestFit="1" customWidth="1"/>
    <col min="3831" max="3832" width="7.85546875" style="5" bestFit="1" customWidth="1"/>
    <col min="3833" max="3833" width="9.7109375" style="5" customWidth="1"/>
    <col min="3834" max="3834" width="12.85546875" style="5" customWidth="1"/>
    <col min="3835" max="4071" width="9.140625" style="5"/>
    <col min="4072" max="4072" width="9" style="5" bestFit="1" customWidth="1"/>
    <col min="4073" max="4073" width="9.85546875" style="5" bestFit="1" customWidth="1"/>
    <col min="4074" max="4074" width="9.140625" style="5" bestFit="1" customWidth="1"/>
    <col min="4075" max="4075" width="16" style="5" bestFit="1" customWidth="1"/>
    <col min="4076" max="4076" width="9" style="5" bestFit="1" customWidth="1"/>
    <col min="4077" max="4077" width="7.85546875" style="5" bestFit="1" customWidth="1"/>
    <col min="4078" max="4078" width="11.7109375" style="5" bestFit="1" customWidth="1"/>
    <col min="4079" max="4079" width="14.28515625" style="5" customWidth="1"/>
    <col min="4080" max="4080" width="11.7109375" style="5" bestFit="1" customWidth="1"/>
    <col min="4081" max="4081" width="14.140625" style="5" bestFit="1" customWidth="1"/>
    <col min="4082" max="4082" width="16.7109375" style="5" customWidth="1"/>
    <col min="4083" max="4083" width="16.5703125" style="5" customWidth="1"/>
    <col min="4084" max="4085" width="7.85546875" style="5" bestFit="1" customWidth="1"/>
    <col min="4086" max="4086" width="8" style="5" bestFit="1" customWidth="1"/>
    <col min="4087" max="4088" width="7.85546875" style="5" bestFit="1" customWidth="1"/>
    <col min="4089" max="4089" width="9.7109375" style="5" customWidth="1"/>
    <col min="4090" max="4090" width="12.85546875" style="5" customWidth="1"/>
    <col min="4091" max="4327" width="9.140625" style="5"/>
    <col min="4328" max="4328" width="9" style="5" bestFit="1" customWidth="1"/>
    <col min="4329" max="4329" width="9.85546875" style="5" bestFit="1" customWidth="1"/>
    <col min="4330" max="4330" width="9.140625" style="5" bestFit="1" customWidth="1"/>
    <col min="4331" max="4331" width="16" style="5" bestFit="1" customWidth="1"/>
    <col min="4332" max="4332" width="9" style="5" bestFit="1" customWidth="1"/>
    <col min="4333" max="4333" width="7.85546875" style="5" bestFit="1" customWidth="1"/>
    <col min="4334" max="4334" width="11.7109375" style="5" bestFit="1" customWidth="1"/>
    <col min="4335" max="4335" width="14.28515625" style="5" customWidth="1"/>
    <col min="4336" max="4336" width="11.7109375" style="5" bestFit="1" customWidth="1"/>
    <col min="4337" max="4337" width="14.140625" style="5" bestFit="1" customWidth="1"/>
    <col min="4338" max="4338" width="16.7109375" style="5" customWidth="1"/>
    <col min="4339" max="4339" width="16.5703125" style="5" customWidth="1"/>
    <col min="4340" max="4341" width="7.85546875" style="5" bestFit="1" customWidth="1"/>
    <col min="4342" max="4342" width="8" style="5" bestFit="1" customWidth="1"/>
    <col min="4343" max="4344" width="7.85546875" style="5" bestFit="1" customWidth="1"/>
    <col min="4345" max="4345" width="9.7109375" style="5" customWidth="1"/>
    <col min="4346" max="4346" width="12.85546875" style="5" customWidth="1"/>
    <col min="4347" max="4583" width="9.140625" style="5"/>
    <col min="4584" max="4584" width="9" style="5" bestFit="1" customWidth="1"/>
    <col min="4585" max="4585" width="9.85546875" style="5" bestFit="1" customWidth="1"/>
    <col min="4586" max="4586" width="9.140625" style="5" bestFit="1" customWidth="1"/>
    <col min="4587" max="4587" width="16" style="5" bestFit="1" customWidth="1"/>
    <col min="4588" max="4588" width="9" style="5" bestFit="1" customWidth="1"/>
    <col min="4589" max="4589" width="7.85546875" style="5" bestFit="1" customWidth="1"/>
    <col min="4590" max="4590" width="11.7109375" style="5" bestFit="1" customWidth="1"/>
    <col min="4591" max="4591" width="14.28515625" style="5" customWidth="1"/>
    <col min="4592" max="4592" width="11.7109375" style="5" bestFit="1" customWidth="1"/>
    <col min="4593" max="4593" width="14.140625" style="5" bestFit="1" customWidth="1"/>
    <col min="4594" max="4594" width="16.7109375" style="5" customWidth="1"/>
    <col min="4595" max="4595" width="16.5703125" style="5" customWidth="1"/>
    <col min="4596" max="4597" width="7.85546875" style="5" bestFit="1" customWidth="1"/>
    <col min="4598" max="4598" width="8" style="5" bestFit="1" customWidth="1"/>
    <col min="4599" max="4600" width="7.85546875" style="5" bestFit="1" customWidth="1"/>
    <col min="4601" max="4601" width="9.7109375" style="5" customWidth="1"/>
    <col min="4602" max="4602" width="12.85546875" style="5" customWidth="1"/>
    <col min="4603" max="4839" width="9.140625" style="5"/>
    <col min="4840" max="4840" width="9" style="5" bestFit="1" customWidth="1"/>
    <col min="4841" max="4841" width="9.85546875" style="5" bestFit="1" customWidth="1"/>
    <col min="4842" max="4842" width="9.140625" style="5" bestFit="1" customWidth="1"/>
    <col min="4843" max="4843" width="16" style="5" bestFit="1" customWidth="1"/>
    <col min="4844" max="4844" width="9" style="5" bestFit="1" customWidth="1"/>
    <col min="4845" max="4845" width="7.85546875" style="5" bestFit="1" customWidth="1"/>
    <col min="4846" max="4846" width="11.7109375" style="5" bestFit="1" customWidth="1"/>
    <col min="4847" max="4847" width="14.28515625" style="5" customWidth="1"/>
    <col min="4848" max="4848" width="11.7109375" style="5" bestFit="1" customWidth="1"/>
    <col min="4849" max="4849" width="14.140625" style="5" bestFit="1" customWidth="1"/>
    <col min="4850" max="4850" width="16.7109375" style="5" customWidth="1"/>
    <col min="4851" max="4851" width="16.5703125" style="5" customWidth="1"/>
    <col min="4852" max="4853" width="7.85546875" style="5" bestFit="1" customWidth="1"/>
    <col min="4854" max="4854" width="8" style="5" bestFit="1" customWidth="1"/>
    <col min="4855" max="4856" width="7.85546875" style="5" bestFit="1" customWidth="1"/>
    <col min="4857" max="4857" width="9.7109375" style="5" customWidth="1"/>
    <col min="4858" max="4858" width="12.85546875" style="5" customWidth="1"/>
    <col min="4859" max="5095" width="9.140625" style="5"/>
    <col min="5096" max="5096" width="9" style="5" bestFit="1" customWidth="1"/>
    <col min="5097" max="5097" width="9.85546875" style="5" bestFit="1" customWidth="1"/>
    <col min="5098" max="5098" width="9.140625" style="5" bestFit="1" customWidth="1"/>
    <col min="5099" max="5099" width="16" style="5" bestFit="1" customWidth="1"/>
    <col min="5100" max="5100" width="9" style="5" bestFit="1" customWidth="1"/>
    <col min="5101" max="5101" width="7.85546875" style="5" bestFit="1" customWidth="1"/>
    <col min="5102" max="5102" width="11.7109375" style="5" bestFit="1" customWidth="1"/>
    <col min="5103" max="5103" width="14.28515625" style="5" customWidth="1"/>
    <col min="5104" max="5104" width="11.7109375" style="5" bestFit="1" customWidth="1"/>
    <col min="5105" max="5105" width="14.140625" style="5" bestFit="1" customWidth="1"/>
    <col min="5106" max="5106" width="16.7109375" style="5" customWidth="1"/>
    <col min="5107" max="5107" width="16.5703125" style="5" customWidth="1"/>
    <col min="5108" max="5109" width="7.85546875" style="5" bestFit="1" customWidth="1"/>
    <col min="5110" max="5110" width="8" style="5" bestFit="1" customWidth="1"/>
    <col min="5111" max="5112" width="7.85546875" style="5" bestFit="1" customWidth="1"/>
    <col min="5113" max="5113" width="9.7109375" style="5" customWidth="1"/>
    <col min="5114" max="5114" width="12.85546875" style="5" customWidth="1"/>
    <col min="5115" max="5351" width="9.140625" style="5"/>
    <col min="5352" max="5352" width="9" style="5" bestFit="1" customWidth="1"/>
    <col min="5353" max="5353" width="9.85546875" style="5" bestFit="1" customWidth="1"/>
    <col min="5354" max="5354" width="9.140625" style="5" bestFit="1" customWidth="1"/>
    <col min="5355" max="5355" width="16" style="5" bestFit="1" customWidth="1"/>
    <col min="5356" max="5356" width="9" style="5" bestFit="1" customWidth="1"/>
    <col min="5357" max="5357" width="7.85546875" style="5" bestFit="1" customWidth="1"/>
    <col min="5358" max="5358" width="11.7109375" style="5" bestFit="1" customWidth="1"/>
    <col min="5359" max="5359" width="14.28515625" style="5" customWidth="1"/>
    <col min="5360" max="5360" width="11.7109375" style="5" bestFit="1" customWidth="1"/>
    <col min="5361" max="5361" width="14.140625" style="5" bestFit="1" customWidth="1"/>
    <col min="5362" max="5362" width="16.7109375" style="5" customWidth="1"/>
    <col min="5363" max="5363" width="16.5703125" style="5" customWidth="1"/>
    <col min="5364" max="5365" width="7.85546875" style="5" bestFit="1" customWidth="1"/>
    <col min="5366" max="5366" width="8" style="5" bestFit="1" customWidth="1"/>
    <col min="5367" max="5368" width="7.85546875" style="5" bestFit="1" customWidth="1"/>
    <col min="5369" max="5369" width="9.7109375" style="5" customWidth="1"/>
    <col min="5370" max="5370" width="12.85546875" style="5" customWidth="1"/>
    <col min="5371" max="5607" width="9.140625" style="5"/>
    <col min="5608" max="5608" width="9" style="5" bestFit="1" customWidth="1"/>
    <col min="5609" max="5609" width="9.85546875" style="5" bestFit="1" customWidth="1"/>
    <col min="5610" max="5610" width="9.140625" style="5" bestFit="1" customWidth="1"/>
    <col min="5611" max="5611" width="16" style="5" bestFit="1" customWidth="1"/>
    <col min="5612" max="5612" width="9" style="5" bestFit="1" customWidth="1"/>
    <col min="5613" max="5613" width="7.85546875" style="5" bestFit="1" customWidth="1"/>
    <col min="5614" max="5614" width="11.7109375" style="5" bestFit="1" customWidth="1"/>
    <col min="5615" max="5615" width="14.28515625" style="5" customWidth="1"/>
    <col min="5616" max="5616" width="11.7109375" style="5" bestFit="1" customWidth="1"/>
    <col min="5617" max="5617" width="14.140625" style="5" bestFit="1" customWidth="1"/>
    <col min="5618" max="5618" width="16.7109375" style="5" customWidth="1"/>
    <col min="5619" max="5619" width="16.5703125" style="5" customWidth="1"/>
    <col min="5620" max="5621" width="7.85546875" style="5" bestFit="1" customWidth="1"/>
    <col min="5622" max="5622" width="8" style="5" bestFit="1" customWidth="1"/>
    <col min="5623" max="5624" width="7.85546875" style="5" bestFit="1" customWidth="1"/>
    <col min="5625" max="5625" width="9.7109375" style="5" customWidth="1"/>
    <col min="5626" max="5626" width="12.85546875" style="5" customWidth="1"/>
    <col min="5627" max="5863" width="9.140625" style="5"/>
    <col min="5864" max="5864" width="9" style="5" bestFit="1" customWidth="1"/>
    <col min="5865" max="5865" width="9.85546875" style="5" bestFit="1" customWidth="1"/>
    <col min="5866" max="5866" width="9.140625" style="5" bestFit="1" customWidth="1"/>
    <col min="5867" max="5867" width="16" style="5" bestFit="1" customWidth="1"/>
    <col min="5868" max="5868" width="9" style="5" bestFit="1" customWidth="1"/>
    <col min="5869" max="5869" width="7.85546875" style="5" bestFit="1" customWidth="1"/>
    <col min="5870" max="5870" width="11.7109375" style="5" bestFit="1" customWidth="1"/>
    <col min="5871" max="5871" width="14.28515625" style="5" customWidth="1"/>
    <col min="5872" max="5872" width="11.7109375" style="5" bestFit="1" customWidth="1"/>
    <col min="5873" max="5873" width="14.140625" style="5" bestFit="1" customWidth="1"/>
    <col min="5874" max="5874" width="16.7109375" style="5" customWidth="1"/>
    <col min="5875" max="5875" width="16.5703125" style="5" customWidth="1"/>
    <col min="5876" max="5877" width="7.85546875" style="5" bestFit="1" customWidth="1"/>
    <col min="5878" max="5878" width="8" style="5" bestFit="1" customWidth="1"/>
    <col min="5879" max="5880" width="7.85546875" style="5" bestFit="1" customWidth="1"/>
    <col min="5881" max="5881" width="9.7109375" style="5" customWidth="1"/>
    <col min="5882" max="5882" width="12.85546875" style="5" customWidth="1"/>
    <col min="5883" max="6119" width="9.140625" style="5"/>
    <col min="6120" max="6120" width="9" style="5" bestFit="1" customWidth="1"/>
    <col min="6121" max="6121" width="9.85546875" style="5" bestFit="1" customWidth="1"/>
    <col min="6122" max="6122" width="9.140625" style="5" bestFit="1" customWidth="1"/>
    <col min="6123" max="6123" width="16" style="5" bestFit="1" customWidth="1"/>
    <col min="6124" max="6124" width="9" style="5" bestFit="1" customWidth="1"/>
    <col min="6125" max="6125" width="7.85546875" style="5" bestFit="1" customWidth="1"/>
    <col min="6126" max="6126" width="11.7109375" style="5" bestFit="1" customWidth="1"/>
    <col min="6127" max="6127" width="14.28515625" style="5" customWidth="1"/>
    <col min="6128" max="6128" width="11.7109375" style="5" bestFit="1" customWidth="1"/>
    <col min="6129" max="6129" width="14.140625" style="5" bestFit="1" customWidth="1"/>
    <col min="6130" max="6130" width="16.7109375" style="5" customWidth="1"/>
    <col min="6131" max="6131" width="16.5703125" style="5" customWidth="1"/>
    <col min="6132" max="6133" width="7.85546875" style="5" bestFit="1" customWidth="1"/>
    <col min="6134" max="6134" width="8" style="5" bestFit="1" customWidth="1"/>
    <col min="6135" max="6136" width="7.85546875" style="5" bestFit="1" customWidth="1"/>
    <col min="6137" max="6137" width="9.7109375" style="5" customWidth="1"/>
    <col min="6138" max="6138" width="12.85546875" style="5" customWidth="1"/>
    <col min="6139" max="6375" width="9.140625" style="5"/>
    <col min="6376" max="6376" width="9" style="5" bestFit="1" customWidth="1"/>
    <col min="6377" max="6377" width="9.85546875" style="5" bestFit="1" customWidth="1"/>
    <col min="6378" max="6378" width="9.140625" style="5" bestFit="1" customWidth="1"/>
    <col min="6379" max="6379" width="16" style="5" bestFit="1" customWidth="1"/>
    <col min="6380" max="6380" width="9" style="5" bestFit="1" customWidth="1"/>
    <col min="6381" max="6381" width="7.85546875" style="5" bestFit="1" customWidth="1"/>
    <col min="6382" max="6382" width="11.7109375" style="5" bestFit="1" customWidth="1"/>
    <col min="6383" max="6383" width="14.28515625" style="5" customWidth="1"/>
    <col min="6384" max="6384" width="11.7109375" style="5" bestFit="1" customWidth="1"/>
    <col min="6385" max="6385" width="14.140625" style="5" bestFit="1" customWidth="1"/>
    <col min="6386" max="6386" width="16.7109375" style="5" customWidth="1"/>
    <col min="6387" max="6387" width="16.5703125" style="5" customWidth="1"/>
    <col min="6388" max="6389" width="7.85546875" style="5" bestFit="1" customWidth="1"/>
    <col min="6390" max="6390" width="8" style="5" bestFit="1" customWidth="1"/>
    <col min="6391" max="6392" width="7.85546875" style="5" bestFit="1" customWidth="1"/>
    <col min="6393" max="6393" width="9.7109375" style="5" customWidth="1"/>
    <col min="6394" max="6394" width="12.85546875" style="5" customWidth="1"/>
    <col min="6395" max="6631" width="9.140625" style="5"/>
    <col min="6632" max="6632" width="9" style="5" bestFit="1" customWidth="1"/>
    <col min="6633" max="6633" width="9.85546875" style="5" bestFit="1" customWidth="1"/>
    <col min="6634" max="6634" width="9.140625" style="5" bestFit="1" customWidth="1"/>
    <col min="6635" max="6635" width="16" style="5" bestFit="1" customWidth="1"/>
    <col min="6636" max="6636" width="9" style="5" bestFit="1" customWidth="1"/>
    <col min="6637" max="6637" width="7.85546875" style="5" bestFit="1" customWidth="1"/>
    <col min="6638" max="6638" width="11.7109375" style="5" bestFit="1" customWidth="1"/>
    <col min="6639" max="6639" width="14.28515625" style="5" customWidth="1"/>
    <col min="6640" max="6640" width="11.7109375" style="5" bestFit="1" customWidth="1"/>
    <col min="6641" max="6641" width="14.140625" style="5" bestFit="1" customWidth="1"/>
    <col min="6642" max="6642" width="16.7109375" style="5" customWidth="1"/>
    <col min="6643" max="6643" width="16.5703125" style="5" customWidth="1"/>
    <col min="6644" max="6645" width="7.85546875" style="5" bestFit="1" customWidth="1"/>
    <col min="6646" max="6646" width="8" style="5" bestFit="1" customWidth="1"/>
    <col min="6647" max="6648" width="7.85546875" style="5" bestFit="1" customWidth="1"/>
    <col min="6649" max="6649" width="9.7109375" style="5" customWidth="1"/>
    <col min="6650" max="6650" width="12.85546875" style="5" customWidth="1"/>
    <col min="6651" max="6887" width="9.140625" style="5"/>
    <col min="6888" max="6888" width="9" style="5" bestFit="1" customWidth="1"/>
    <col min="6889" max="6889" width="9.85546875" style="5" bestFit="1" customWidth="1"/>
    <col min="6890" max="6890" width="9.140625" style="5" bestFit="1" customWidth="1"/>
    <col min="6891" max="6891" width="16" style="5" bestFit="1" customWidth="1"/>
    <col min="6892" max="6892" width="9" style="5" bestFit="1" customWidth="1"/>
    <col min="6893" max="6893" width="7.85546875" style="5" bestFit="1" customWidth="1"/>
    <col min="6894" max="6894" width="11.7109375" style="5" bestFit="1" customWidth="1"/>
    <col min="6895" max="6895" width="14.28515625" style="5" customWidth="1"/>
    <col min="6896" max="6896" width="11.7109375" style="5" bestFit="1" customWidth="1"/>
    <col min="6897" max="6897" width="14.140625" style="5" bestFit="1" customWidth="1"/>
    <col min="6898" max="6898" width="16.7109375" style="5" customWidth="1"/>
    <col min="6899" max="6899" width="16.5703125" style="5" customWidth="1"/>
    <col min="6900" max="6901" width="7.85546875" style="5" bestFit="1" customWidth="1"/>
    <col min="6902" max="6902" width="8" style="5" bestFit="1" customWidth="1"/>
    <col min="6903" max="6904" width="7.85546875" style="5" bestFit="1" customWidth="1"/>
    <col min="6905" max="6905" width="9.7109375" style="5" customWidth="1"/>
    <col min="6906" max="6906" width="12.85546875" style="5" customWidth="1"/>
    <col min="6907" max="7143" width="9.140625" style="5"/>
    <col min="7144" max="7144" width="9" style="5" bestFit="1" customWidth="1"/>
    <col min="7145" max="7145" width="9.85546875" style="5" bestFit="1" customWidth="1"/>
    <col min="7146" max="7146" width="9.140625" style="5" bestFit="1" customWidth="1"/>
    <col min="7147" max="7147" width="16" style="5" bestFit="1" customWidth="1"/>
    <col min="7148" max="7148" width="9" style="5" bestFit="1" customWidth="1"/>
    <col min="7149" max="7149" width="7.85546875" style="5" bestFit="1" customWidth="1"/>
    <col min="7150" max="7150" width="11.7109375" style="5" bestFit="1" customWidth="1"/>
    <col min="7151" max="7151" width="14.28515625" style="5" customWidth="1"/>
    <col min="7152" max="7152" width="11.7109375" style="5" bestFit="1" customWidth="1"/>
    <col min="7153" max="7153" width="14.140625" style="5" bestFit="1" customWidth="1"/>
    <col min="7154" max="7154" width="16.7109375" style="5" customWidth="1"/>
    <col min="7155" max="7155" width="16.5703125" style="5" customWidth="1"/>
    <col min="7156" max="7157" width="7.85546875" style="5" bestFit="1" customWidth="1"/>
    <col min="7158" max="7158" width="8" style="5" bestFit="1" customWidth="1"/>
    <col min="7159" max="7160" width="7.85546875" style="5" bestFit="1" customWidth="1"/>
    <col min="7161" max="7161" width="9.7109375" style="5" customWidth="1"/>
    <col min="7162" max="7162" width="12.85546875" style="5" customWidth="1"/>
    <col min="7163" max="7399" width="9.140625" style="5"/>
    <col min="7400" max="7400" width="9" style="5" bestFit="1" customWidth="1"/>
    <col min="7401" max="7401" width="9.85546875" style="5" bestFit="1" customWidth="1"/>
    <col min="7402" max="7402" width="9.140625" style="5" bestFit="1" customWidth="1"/>
    <col min="7403" max="7403" width="16" style="5" bestFit="1" customWidth="1"/>
    <col min="7404" max="7404" width="9" style="5" bestFit="1" customWidth="1"/>
    <col min="7405" max="7405" width="7.85546875" style="5" bestFit="1" customWidth="1"/>
    <col min="7406" max="7406" width="11.7109375" style="5" bestFit="1" customWidth="1"/>
    <col min="7407" max="7407" width="14.28515625" style="5" customWidth="1"/>
    <col min="7408" max="7408" width="11.7109375" style="5" bestFit="1" customWidth="1"/>
    <col min="7409" max="7409" width="14.140625" style="5" bestFit="1" customWidth="1"/>
    <col min="7410" max="7410" width="16.7109375" style="5" customWidth="1"/>
    <col min="7411" max="7411" width="16.5703125" style="5" customWidth="1"/>
    <col min="7412" max="7413" width="7.85546875" style="5" bestFit="1" customWidth="1"/>
    <col min="7414" max="7414" width="8" style="5" bestFit="1" customWidth="1"/>
    <col min="7415" max="7416" width="7.85546875" style="5" bestFit="1" customWidth="1"/>
    <col min="7417" max="7417" width="9.7109375" style="5" customWidth="1"/>
    <col min="7418" max="7418" width="12.85546875" style="5" customWidth="1"/>
    <col min="7419" max="7655" width="9.140625" style="5"/>
    <col min="7656" max="7656" width="9" style="5" bestFit="1" customWidth="1"/>
    <col min="7657" max="7657" width="9.85546875" style="5" bestFit="1" customWidth="1"/>
    <col min="7658" max="7658" width="9.140625" style="5" bestFit="1" customWidth="1"/>
    <col min="7659" max="7659" width="16" style="5" bestFit="1" customWidth="1"/>
    <col min="7660" max="7660" width="9" style="5" bestFit="1" customWidth="1"/>
    <col min="7661" max="7661" width="7.85546875" style="5" bestFit="1" customWidth="1"/>
    <col min="7662" max="7662" width="11.7109375" style="5" bestFit="1" customWidth="1"/>
    <col min="7663" max="7663" width="14.28515625" style="5" customWidth="1"/>
    <col min="7664" max="7664" width="11.7109375" style="5" bestFit="1" customWidth="1"/>
    <col min="7665" max="7665" width="14.140625" style="5" bestFit="1" customWidth="1"/>
    <col min="7666" max="7666" width="16.7109375" style="5" customWidth="1"/>
    <col min="7667" max="7667" width="16.5703125" style="5" customWidth="1"/>
    <col min="7668" max="7669" width="7.85546875" style="5" bestFit="1" customWidth="1"/>
    <col min="7670" max="7670" width="8" style="5" bestFit="1" customWidth="1"/>
    <col min="7671" max="7672" width="7.85546875" style="5" bestFit="1" customWidth="1"/>
    <col min="7673" max="7673" width="9.7109375" style="5" customWidth="1"/>
    <col min="7674" max="7674" width="12.85546875" style="5" customWidth="1"/>
    <col min="7675" max="7911" width="9.140625" style="5"/>
    <col min="7912" max="7912" width="9" style="5" bestFit="1" customWidth="1"/>
    <col min="7913" max="7913" width="9.85546875" style="5" bestFit="1" customWidth="1"/>
    <col min="7914" max="7914" width="9.140625" style="5" bestFit="1" customWidth="1"/>
    <col min="7915" max="7915" width="16" style="5" bestFit="1" customWidth="1"/>
    <col min="7916" max="7916" width="9" style="5" bestFit="1" customWidth="1"/>
    <col min="7917" max="7917" width="7.85546875" style="5" bestFit="1" customWidth="1"/>
    <col min="7918" max="7918" width="11.7109375" style="5" bestFit="1" customWidth="1"/>
    <col min="7919" max="7919" width="14.28515625" style="5" customWidth="1"/>
    <col min="7920" max="7920" width="11.7109375" style="5" bestFit="1" customWidth="1"/>
    <col min="7921" max="7921" width="14.140625" style="5" bestFit="1" customWidth="1"/>
    <col min="7922" max="7922" width="16.7109375" style="5" customWidth="1"/>
    <col min="7923" max="7923" width="16.5703125" style="5" customWidth="1"/>
    <col min="7924" max="7925" width="7.85546875" style="5" bestFit="1" customWidth="1"/>
    <col min="7926" max="7926" width="8" style="5" bestFit="1" customWidth="1"/>
    <col min="7927" max="7928" width="7.85546875" style="5" bestFit="1" customWidth="1"/>
    <col min="7929" max="7929" width="9.7109375" style="5" customWidth="1"/>
    <col min="7930" max="7930" width="12.85546875" style="5" customWidth="1"/>
    <col min="7931" max="8167" width="9.140625" style="5"/>
    <col min="8168" max="8168" width="9" style="5" bestFit="1" customWidth="1"/>
    <col min="8169" max="8169" width="9.85546875" style="5" bestFit="1" customWidth="1"/>
    <col min="8170" max="8170" width="9.140625" style="5" bestFit="1" customWidth="1"/>
    <col min="8171" max="8171" width="16" style="5" bestFit="1" customWidth="1"/>
    <col min="8172" max="8172" width="9" style="5" bestFit="1" customWidth="1"/>
    <col min="8173" max="8173" width="7.85546875" style="5" bestFit="1" customWidth="1"/>
    <col min="8174" max="8174" width="11.7109375" style="5" bestFit="1" customWidth="1"/>
    <col min="8175" max="8175" width="14.28515625" style="5" customWidth="1"/>
    <col min="8176" max="8176" width="11.7109375" style="5" bestFit="1" customWidth="1"/>
    <col min="8177" max="8177" width="14.140625" style="5" bestFit="1" customWidth="1"/>
    <col min="8178" max="8178" width="16.7109375" style="5" customWidth="1"/>
    <col min="8179" max="8179" width="16.5703125" style="5" customWidth="1"/>
    <col min="8180" max="8181" width="7.85546875" style="5" bestFit="1" customWidth="1"/>
    <col min="8182" max="8182" width="8" style="5" bestFit="1" customWidth="1"/>
    <col min="8183" max="8184" width="7.85546875" style="5" bestFit="1" customWidth="1"/>
    <col min="8185" max="8185" width="9.7109375" style="5" customWidth="1"/>
    <col min="8186" max="8186" width="12.85546875" style="5" customWidth="1"/>
    <col min="8187" max="8423" width="9.140625" style="5"/>
    <col min="8424" max="8424" width="9" style="5" bestFit="1" customWidth="1"/>
    <col min="8425" max="8425" width="9.85546875" style="5" bestFit="1" customWidth="1"/>
    <col min="8426" max="8426" width="9.140625" style="5" bestFit="1" customWidth="1"/>
    <col min="8427" max="8427" width="16" style="5" bestFit="1" customWidth="1"/>
    <col min="8428" max="8428" width="9" style="5" bestFit="1" customWidth="1"/>
    <col min="8429" max="8429" width="7.85546875" style="5" bestFit="1" customWidth="1"/>
    <col min="8430" max="8430" width="11.7109375" style="5" bestFit="1" customWidth="1"/>
    <col min="8431" max="8431" width="14.28515625" style="5" customWidth="1"/>
    <col min="8432" max="8432" width="11.7109375" style="5" bestFit="1" customWidth="1"/>
    <col min="8433" max="8433" width="14.140625" style="5" bestFit="1" customWidth="1"/>
    <col min="8434" max="8434" width="16.7109375" style="5" customWidth="1"/>
    <col min="8435" max="8435" width="16.5703125" style="5" customWidth="1"/>
    <col min="8436" max="8437" width="7.85546875" style="5" bestFit="1" customWidth="1"/>
    <col min="8438" max="8438" width="8" style="5" bestFit="1" customWidth="1"/>
    <col min="8439" max="8440" width="7.85546875" style="5" bestFit="1" customWidth="1"/>
    <col min="8441" max="8441" width="9.7109375" style="5" customWidth="1"/>
    <col min="8442" max="8442" width="12.85546875" style="5" customWidth="1"/>
    <col min="8443" max="8679" width="9.140625" style="5"/>
    <col min="8680" max="8680" width="9" style="5" bestFit="1" customWidth="1"/>
    <col min="8681" max="8681" width="9.85546875" style="5" bestFit="1" customWidth="1"/>
    <col min="8682" max="8682" width="9.140625" style="5" bestFit="1" customWidth="1"/>
    <col min="8683" max="8683" width="16" style="5" bestFit="1" customWidth="1"/>
    <col min="8684" max="8684" width="9" style="5" bestFit="1" customWidth="1"/>
    <col min="8685" max="8685" width="7.85546875" style="5" bestFit="1" customWidth="1"/>
    <col min="8686" max="8686" width="11.7109375" style="5" bestFit="1" customWidth="1"/>
    <col min="8687" max="8687" width="14.28515625" style="5" customWidth="1"/>
    <col min="8688" max="8688" width="11.7109375" style="5" bestFit="1" customWidth="1"/>
    <col min="8689" max="8689" width="14.140625" style="5" bestFit="1" customWidth="1"/>
    <col min="8690" max="8690" width="16.7109375" style="5" customWidth="1"/>
    <col min="8691" max="8691" width="16.5703125" style="5" customWidth="1"/>
    <col min="8692" max="8693" width="7.85546875" style="5" bestFit="1" customWidth="1"/>
    <col min="8694" max="8694" width="8" style="5" bestFit="1" customWidth="1"/>
    <col min="8695" max="8696" width="7.85546875" style="5" bestFit="1" customWidth="1"/>
    <col min="8697" max="8697" width="9.7109375" style="5" customWidth="1"/>
    <col min="8698" max="8698" width="12.85546875" style="5" customWidth="1"/>
    <col min="8699" max="8935" width="9.140625" style="5"/>
    <col min="8936" max="8936" width="9" style="5" bestFit="1" customWidth="1"/>
    <col min="8937" max="8937" width="9.85546875" style="5" bestFit="1" customWidth="1"/>
    <col min="8938" max="8938" width="9.140625" style="5" bestFit="1" customWidth="1"/>
    <col min="8939" max="8939" width="16" style="5" bestFit="1" customWidth="1"/>
    <col min="8940" max="8940" width="9" style="5" bestFit="1" customWidth="1"/>
    <col min="8941" max="8941" width="7.85546875" style="5" bestFit="1" customWidth="1"/>
    <col min="8942" max="8942" width="11.7109375" style="5" bestFit="1" customWidth="1"/>
    <col min="8943" max="8943" width="14.28515625" style="5" customWidth="1"/>
    <col min="8944" max="8944" width="11.7109375" style="5" bestFit="1" customWidth="1"/>
    <col min="8945" max="8945" width="14.140625" style="5" bestFit="1" customWidth="1"/>
    <col min="8946" max="8946" width="16.7109375" style="5" customWidth="1"/>
    <col min="8947" max="8947" width="16.5703125" style="5" customWidth="1"/>
    <col min="8948" max="8949" width="7.85546875" style="5" bestFit="1" customWidth="1"/>
    <col min="8950" max="8950" width="8" style="5" bestFit="1" customWidth="1"/>
    <col min="8951" max="8952" width="7.85546875" style="5" bestFit="1" customWidth="1"/>
    <col min="8953" max="8953" width="9.7109375" style="5" customWidth="1"/>
    <col min="8954" max="8954" width="12.85546875" style="5" customWidth="1"/>
    <col min="8955" max="9191" width="9.140625" style="5"/>
    <col min="9192" max="9192" width="9" style="5" bestFit="1" customWidth="1"/>
    <col min="9193" max="9193" width="9.85546875" style="5" bestFit="1" customWidth="1"/>
    <col min="9194" max="9194" width="9.140625" style="5" bestFit="1" customWidth="1"/>
    <col min="9195" max="9195" width="16" style="5" bestFit="1" customWidth="1"/>
    <col min="9196" max="9196" width="9" style="5" bestFit="1" customWidth="1"/>
    <col min="9197" max="9197" width="7.85546875" style="5" bestFit="1" customWidth="1"/>
    <col min="9198" max="9198" width="11.7109375" style="5" bestFit="1" customWidth="1"/>
    <col min="9199" max="9199" width="14.28515625" style="5" customWidth="1"/>
    <col min="9200" max="9200" width="11.7109375" style="5" bestFit="1" customWidth="1"/>
    <col min="9201" max="9201" width="14.140625" style="5" bestFit="1" customWidth="1"/>
    <col min="9202" max="9202" width="16.7109375" style="5" customWidth="1"/>
    <col min="9203" max="9203" width="16.5703125" style="5" customWidth="1"/>
    <col min="9204" max="9205" width="7.85546875" style="5" bestFit="1" customWidth="1"/>
    <col min="9206" max="9206" width="8" style="5" bestFit="1" customWidth="1"/>
    <col min="9207" max="9208" width="7.85546875" style="5" bestFit="1" customWidth="1"/>
    <col min="9209" max="9209" width="9.7109375" style="5" customWidth="1"/>
    <col min="9210" max="9210" width="12.85546875" style="5" customWidth="1"/>
    <col min="9211" max="9447" width="9.140625" style="5"/>
    <col min="9448" max="9448" width="9" style="5" bestFit="1" customWidth="1"/>
    <col min="9449" max="9449" width="9.85546875" style="5" bestFit="1" customWidth="1"/>
    <col min="9450" max="9450" width="9.140625" style="5" bestFit="1" customWidth="1"/>
    <col min="9451" max="9451" width="16" style="5" bestFit="1" customWidth="1"/>
    <col min="9452" max="9452" width="9" style="5" bestFit="1" customWidth="1"/>
    <col min="9453" max="9453" width="7.85546875" style="5" bestFit="1" customWidth="1"/>
    <col min="9454" max="9454" width="11.7109375" style="5" bestFit="1" customWidth="1"/>
    <col min="9455" max="9455" width="14.28515625" style="5" customWidth="1"/>
    <col min="9456" max="9456" width="11.7109375" style="5" bestFit="1" customWidth="1"/>
    <col min="9457" max="9457" width="14.140625" style="5" bestFit="1" customWidth="1"/>
    <col min="9458" max="9458" width="16.7109375" style="5" customWidth="1"/>
    <col min="9459" max="9459" width="16.5703125" style="5" customWidth="1"/>
    <col min="9460" max="9461" width="7.85546875" style="5" bestFit="1" customWidth="1"/>
    <col min="9462" max="9462" width="8" style="5" bestFit="1" customWidth="1"/>
    <col min="9463" max="9464" width="7.85546875" style="5" bestFit="1" customWidth="1"/>
    <col min="9465" max="9465" width="9.7109375" style="5" customWidth="1"/>
    <col min="9466" max="9466" width="12.85546875" style="5" customWidth="1"/>
    <col min="9467" max="9703" width="9.140625" style="5"/>
    <col min="9704" max="9704" width="9" style="5" bestFit="1" customWidth="1"/>
    <col min="9705" max="9705" width="9.85546875" style="5" bestFit="1" customWidth="1"/>
    <col min="9706" max="9706" width="9.140625" style="5" bestFit="1" customWidth="1"/>
    <col min="9707" max="9707" width="16" style="5" bestFit="1" customWidth="1"/>
    <col min="9708" max="9708" width="9" style="5" bestFit="1" customWidth="1"/>
    <col min="9709" max="9709" width="7.85546875" style="5" bestFit="1" customWidth="1"/>
    <col min="9710" max="9710" width="11.7109375" style="5" bestFit="1" customWidth="1"/>
    <col min="9711" max="9711" width="14.28515625" style="5" customWidth="1"/>
    <col min="9712" max="9712" width="11.7109375" style="5" bestFit="1" customWidth="1"/>
    <col min="9713" max="9713" width="14.140625" style="5" bestFit="1" customWidth="1"/>
    <col min="9714" max="9714" width="16.7109375" style="5" customWidth="1"/>
    <col min="9715" max="9715" width="16.5703125" style="5" customWidth="1"/>
    <col min="9716" max="9717" width="7.85546875" style="5" bestFit="1" customWidth="1"/>
    <col min="9718" max="9718" width="8" style="5" bestFit="1" customWidth="1"/>
    <col min="9719" max="9720" width="7.85546875" style="5" bestFit="1" customWidth="1"/>
    <col min="9721" max="9721" width="9.7109375" style="5" customWidth="1"/>
    <col min="9722" max="9722" width="12.85546875" style="5" customWidth="1"/>
    <col min="9723" max="9959" width="9.140625" style="5"/>
    <col min="9960" max="9960" width="9" style="5" bestFit="1" customWidth="1"/>
    <col min="9961" max="9961" width="9.85546875" style="5" bestFit="1" customWidth="1"/>
    <col min="9962" max="9962" width="9.140625" style="5" bestFit="1" customWidth="1"/>
    <col min="9963" max="9963" width="16" style="5" bestFit="1" customWidth="1"/>
    <col min="9964" max="9964" width="9" style="5" bestFit="1" customWidth="1"/>
    <col min="9965" max="9965" width="7.85546875" style="5" bestFit="1" customWidth="1"/>
    <col min="9966" max="9966" width="11.7109375" style="5" bestFit="1" customWidth="1"/>
    <col min="9967" max="9967" width="14.28515625" style="5" customWidth="1"/>
    <col min="9968" max="9968" width="11.7109375" style="5" bestFit="1" customWidth="1"/>
    <col min="9969" max="9969" width="14.140625" style="5" bestFit="1" customWidth="1"/>
    <col min="9970" max="9970" width="16.7109375" style="5" customWidth="1"/>
    <col min="9971" max="9971" width="16.5703125" style="5" customWidth="1"/>
    <col min="9972" max="9973" width="7.85546875" style="5" bestFit="1" customWidth="1"/>
    <col min="9974" max="9974" width="8" style="5" bestFit="1" customWidth="1"/>
    <col min="9975" max="9976" width="7.85546875" style="5" bestFit="1" customWidth="1"/>
    <col min="9977" max="9977" width="9.7109375" style="5" customWidth="1"/>
    <col min="9978" max="9978" width="12.85546875" style="5" customWidth="1"/>
    <col min="9979" max="10215" width="9.140625" style="5"/>
    <col min="10216" max="10216" width="9" style="5" bestFit="1" customWidth="1"/>
    <col min="10217" max="10217" width="9.85546875" style="5" bestFit="1" customWidth="1"/>
    <col min="10218" max="10218" width="9.140625" style="5" bestFit="1" customWidth="1"/>
    <col min="10219" max="10219" width="16" style="5" bestFit="1" customWidth="1"/>
    <col min="10220" max="10220" width="9" style="5" bestFit="1" customWidth="1"/>
    <col min="10221" max="10221" width="7.85546875" style="5" bestFit="1" customWidth="1"/>
    <col min="10222" max="10222" width="11.7109375" style="5" bestFit="1" customWidth="1"/>
    <col min="10223" max="10223" width="14.28515625" style="5" customWidth="1"/>
    <col min="10224" max="10224" width="11.7109375" style="5" bestFit="1" customWidth="1"/>
    <col min="10225" max="10225" width="14.140625" style="5" bestFit="1" customWidth="1"/>
    <col min="10226" max="10226" width="16.7109375" style="5" customWidth="1"/>
    <col min="10227" max="10227" width="16.5703125" style="5" customWidth="1"/>
    <col min="10228" max="10229" width="7.85546875" style="5" bestFit="1" customWidth="1"/>
    <col min="10230" max="10230" width="8" style="5" bestFit="1" customWidth="1"/>
    <col min="10231" max="10232" width="7.85546875" style="5" bestFit="1" customWidth="1"/>
    <col min="10233" max="10233" width="9.7109375" style="5" customWidth="1"/>
    <col min="10234" max="10234" width="12.85546875" style="5" customWidth="1"/>
    <col min="10235" max="10471" width="9.140625" style="5"/>
    <col min="10472" max="10472" width="9" style="5" bestFit="1" customWidth="1"/>
    <col min="10473" max="10473" width="9.85546875" style="5" bestFit="1" customWidth="1"/>
    <col min="10474" max="10474" width="9.140625" style="5" bestFit="1" customWidth="1"/>
    <col min="10475" max="10475" width="16" style="5" bestFit="1" customWidth="1"/>
    <col min="10476" max="10476" width="9" style="5" bestFit="1" customWidth="1"/>
    <col min="10477" max="10477" width="7.85546875" style="5" bestFit="1" customWidth="1"/>
    <col min="10478" max="10478" width="11.7109375" style="5" bestFit="1" customWidth="1"/>
    <col min="10479" max="10479" width="14.28515625" style="5" customWidth="1"/>
    <col min="10480" max="10480" width="11.7109375" style="5" bestFit="1" customWidth="1"/>
    <col min="10481" max="10481" width="14.140625" style="5" bestFit="1" customWidth="1"/>
    <col min="10482" max="10482" width="16.7109375" style="5" customWidth="1"/>
    <col min="10483" max="10483" width="16.5703125" style="5" customWidth="1"/>
    <col min="10484" max="10485" width="7.85546875" style="5" bestFit="1" customWidth="1"/>
    <col min="10486" max="10486" width="8" style="5" bestFit="1" customWidth="1"/>
    <col min="10487" max="10488" width="7.85546875" style="5" bestFit="1" customWidth="1"/>
    <col min="10489" max="10489" width="9.7109375" style="5" customWidth="1"/>
    <col min="10490" max="10490" width="12.85546875" style="5" customWidth="1"/>
    <col min="10491" max="10727" width="9.140625" style="5"/>
    <col min="10728" max="10728" width="9" style="5" bestFit="1" customWidth="1"/>
    <col min="10729" max="10729" width="9.85546875" style="5" bestFit="1" customWidth="1"/>
    <col min="10730" max="10730" width="9.140625" style="5" bestFit="1" customWidth="1"/>
    <col min="10731" max="10731" width="16" style="5" bestFit="1" customWidth="1"/>
    <col min="10732" max="10732" width="9" style="5" bestFit="1" customWidth="1"/>
    <col min="10733" max="10733" width="7.85546875" style="5" bestFit="1" customWidth="1"/>
    <col min="10734" max="10734" width="11.7109375" style="5" bestFit="1" customWidth="1"/>
    <col min="10735" max="10735" width="14.28515625" style="5" customWidth="1"/>
    <col min="10736" max="10736" width="11.7109375" style="5" bestFit="1" customWidth="1"/>
    <col min="10737" max="10737" width="14.140625" style="5" bestFit="1" customWidth="1"/>
    <col min="10738" max="10738" width="16.7109375" style="5" customWidth="1"/>
    <col min="10739" max="10739" width="16.5703125" style="5" customWidth="1"/>
    <col min="10740" max="10741" width="7.85546875" style="5" bestFit="1" customWidth="1"/>
    <col min="10742" max="10742" width="8" style="5" bestFit="1" customWidth="1"/>
    <col min="10743" max="10744" width="7.85546875" style="5" bestFit="1" customWidth="1"/>
    <col min="10745" max="10745" width="9.7109375" style="5" customWidth="1"/>
    <col min="10746" max="10746" width="12.85546875" style="5" customWidth="1"/>
    <col min="10747" max="10983" width="9.140625" style="5"/>
    <col min="10984" max="10984" width="9" style="5" bestFit="1" customWidth="1"/>
    <col min="10985" max="10985" width="9.85546875" style="5" bestFit="1" customWidth="1"/>
    <col min="10986" max="10986" width="9.140625" style="5" bestFit="1" customWidth="1"/>
    <col min="10987" max="10987" width="16" style="5" bestFit="1" customWidth="1"/>
    <col min="10988" max="10988" width="9" style="5" bestFit="1" customWidth="1"/>
    <col min="10989" max="10989" width="7.85546875" style="5" bestFit="1" customWidth="1"/>
    <col min="10990" max="10990" width="11.7109375" style="5" bestFit="1" customWidth="1"/>
    <col min="10991" max="10991" width="14.28515625" style="5" customWidth="1"/>
    <col min="10992" max="10992" width="11.7109375" style="5" bestFit="1" customWidth="1"/>
    <col min="10993" max="10993" width="14.140625" style="5" bestFit="1" customWidth="1"/>
    <col min="10994" max="10994" width="16.7109375" style="5" customWidth="1"/>
    <col min="10995" max="10995" width="16.5703125" style="5" customWidth="1"/>
    <col min="10996" max="10997" width="7.85546875" style="5" bestFit="1" customWidth="1"/>
    <col min="10998" max="10998" width="8" style="5" bestFit="1" customWidth="1"/>
    <col min="10999" max="11000" width="7.85546875" style="5" bestFit="1" customWidth="1"/>
    <col min="11001" max="11001" width="9.7109375" style="5" customWidth="1"/>
    <col min="11002" max="11002" width="12.85546875" style="5" customWidth="1"/>
    <col min="11003" max="11239" width="9.140625" style="5"/>
    <col min="11240" max="11240" width="9" style="5" bestFit="1" customWidth="1"/>
    <col min="11241" max="11241" width="9.85546875" style="5" bestFit="1" customWidth="1"/>
    <col min="11242" max="11242" width="9.140625" style="5" bestFit="1" customWidth="1"/>
    <col min="11243" max="11243" width="16" style="5" bestFit="1" customWidth="1"/>
    <col min="11244" max="11244" width="9" style="5" bestFit="1" customWidth="1"/>
    <col min="11245" max="11245" width="7.85546875" style="5" bestFit="1" customWidth="1"/>
    <col min="11246" max="11246" width="11.7109375" style="5" bestFit="1" customWidth="1"/>
    <col min="11247" max="11247" width="14.28515625" style="5" customWidth="1"/>
    <col min="11248" max="11248" width="11.7109375" style="5" bestFit="1" customWidth="1"/>
    <col min="11249" max="11249" width="14.140625" style="5" bestFit="1" customWidth="1"/>
    <col min="11250" max="11250" width="16.7109375" style="5" customWidth="1"/>
    <col min="11251" max="11251" width="16.5703125" style="5" customWidth="1"/>
    <col min="11252" max="11253" width="7.85546875" style="5" bestFit="1" customWidth="1"/>
    <col min="11254" max="11254" width="8" style="5" bestFit="1" customWidth="1"/>
    <col min="11255" max="11256" width="7.85546875" style="5" bestFit="1" customWidth="1"/>
    <col min="11257" max="11257" width="9.7109375" style="5" customWidth="1"/>
    <col min="11258" max="11258" width="12.85546875" style="5" customWidth="1"/>
    <col min="11259" max="11495" width="9.140625" style="5"/>
    <col min="11496" max="11496" width="9" style="5" bestFit="1" customWidth="1"/>
    <col min="11497" max="11497" width="9.85546875" style="5" bestFit="1" customWidth="1"/>
    <col min="11498" max="11498" width="9.140625" style="5" bestFit="1" customWidth="1"/>
    <col min="11499" max="11499" width="16" style="5" bestFit="1" customWidth="1"/>
    <col min="11500" max="11500" width="9" style="5" bestFit="1" customWidth="1"/>
    <col min="11501" max="11501" width="7.85546875" style="5" bestFit="1" customWidth="1"/>
    <col min="11502" max="11502" width="11.7109375" style="5" bestFit="1" customWidth="1"/>
    <col min="11503" max="11503" width="14.28515625" style="5" customWidth="1"/>
    <col min="11504" max="11504" width="11.7109375" style="5" bestFit="1" customWidth="1"/>
    <col min="11505" max="11505" width="14.140625" style="5" bestFit="1" customWidth="1"/>
    <col min="11506" max="11506" width="16.7109375" style="5" customWidth="1"/>
    <col min="11507" max="11507" width="16.5703125" style="5" customWidth="1"/>
    <col min="11508" max="11509" width="7.85546875" style="5" bestFit="1" customWidth="1"/>
    <col min="11510" max="11510" width="8" style="5" bestFit="1" customWidth="1"/>
    <col min="11511" max="11512" width="7.85546875" style="5" bestFit="1" customWidth="1"/>
    <col min="11513" max="11513" width="9.7109375" style="5" customWidth="1"/>
    <col min="11514" max="11514" width="12.85546875" style="5" customWidth="1"/>
    <col min="11515" max="11751" width="9.140625" style="5"/>
    <col min="11752" max="11752" width="9" style="5" bestFit="1" customWidth="1"/>
    <col min="11753" max="11753" width="9.85546875" style="5" bestFit="1" customWidth="1"/>
    <col min="11754" max="11754" width="9.140625" style="5" bestFit="1" customWidth="1"/>
    <col min="11755" max="11755" width="16" style="5" bestFit="1" customWidth="1"/>
    <col min="11756" max="11756" width="9" style="5" bestFit="1" customWidth="1"/>
    <col min="11757" max="11757" width="7.85546875" style="5" bestFit="1" customWidth="1"/>
    <col min="11758" max="11758" width="11.7109375" style="5" bestFit="1" customWidth="1"/>
    <col min="11759" max="11759" width="14.28515625" style="5" customWidth="1"/>
    <col min="11760" max="11760" width="11.7109375" style="5" bestFit="1" customWidth="1"/>
    <col min="11761" max="11761" width="14.140625" style="5" bestFit="1" customWidth="1"/>
    <col min="11762" max="11762" width="16.7109375" style="5" customWidth="1"/>
    <col min="11763" max="11763" width="16.5703125" style="5" customWidth="1"/>
    <col min="11764" max="11765" width="7.85546875" style="5" bestFit="1" customWidth="1"/>
    <col min="11766" max="11766" width="8" style="5" bestFit="1" customWidth="1"/>
    <col min="11767" max="11768" width="7.85546875" style="5" bestFit="1" customWidth="1"/>
    <col min="11769" max="11769" width="9.7109375" style="5" customWidth="1"/>
    <col min="11770" max="11770" width="12.85546875" style="5" customWidth="1"/>
    <col min="11771" max="12007" width="9.140625" style="5"/>
    <col min="12008" max="12008" width="9" style="5" bestFit="1" customWidth="1"/>
    <col min="12009" max="12009" width="9.85546875" style="5" bestFit="1" customWidth="1"/>
    <col min="12010" max="12010" width="9.140625" style="5" bestFit="1" customWidth="1"/>
    <col min="12011" max="12011" width="16" style="5" bestFit="1" customWidth="1"/>
    <col min="12012" max="12012" width="9" style="5" bestFit="1" customWidth="1"/>
    <col min="12013" max="12013" width="7.85546875" style="5" bestFit="1" customWidth="1"/>
    <col min="12014" max="12014" width="11.7109375" style="5" bestFit="1" customWidth="1"/>
    <col min="12015" max="12015" width="14.28515625" style="5" customWidth="1"/>
    <col min="12016" max="12016" width="11.7109375" style="5" bestFit="1" customWidth="1"/>
    <col min="12017" max="12017" width="14.140625" style="5" bestFit="1" customWidth="1"/>
    <col min="12018" max="12018" width="16.7109375" style="5" customWidth="1"/>
    <col min="12019" max="12019" width="16.5703125" style="5" customWidth="1"/>
    <col min="12020" max="12021" width="7.85546875" style="5" bestFit="1" customWidth="1"/>
    <col min="12022" max="12022" width="8" style="5" bestFit="1" customWidth="1"/>
    <col min="12023" max="12024" width="7.85546875" style="5" bestFit="1" customWidth="1"/>
    <col min="12025" max="12025" width="9.7109375" style="5" customWidth="1"/>
    <col min="12026" max="12026" width="12.85546875" style="5" customWidth="1"/>
    <col min="12027" max="12263" width="9.140625" style="5"/>
    <col min="12264" max="12264" width="9" style="5" bestFit="1" customWidth="1"/>
    <col min="12265" max="12265" width="9.85546875" style="5" bestFit="1" customWidth="1"/>
    <col min="12266" max="12266" width="9.140625" style="5" bestFit="1" customWidth="1"/>
    <col min="12267" max="12267" width="16" style="5" bestFit="1" customWidth="1"/>
    <col min="12268" max="12268" width="9" style="5" bestFit="1" customWidth="1"/>
    <col min="12269" max="12269" width="7.85546875" style="5" bestFit="1" customWidth="1"/>
    <col min="12270" max="12270" width="11.7109375" style="5" bestFit="1" customWidth="1"/>
    <col min="12271" max="12271" width="14.28515625" style="5" customWidth="1"/>
    <col min="12272" max="12272" width="11.7109375" style="5" bestFit="1" customWidth="1"/>
    <col min="12273" max="12273" width="14.140625" style="5" bestFit="1" customWidth="1"/>
    <col min="12274" max="12274" width="16.7109375" style="5" customWidth="1"/>
    <col min="12275" max="12275" width="16.5703125" style="5" customWidth="1"/>
    <col min="12276" max="12277" width="7.85546875" style="5" bestFit="1" customWidth="1"/>
    <col min="12278" max="12278" width="8" style="5" bestFit="1" customWidth="1"/>
    <col min="12279" max="12280" width="7.85546875" style="5" bestFit="1" customWidth="1"/>
    <col min="12281" max="12281" width="9.7109375" style="5" customWidth="1"/>
    <col min="12282" max="12282" width="12.85546875" style="5" customWidth="1"/>
    <col min="12283" max="12519" width="9.140625" style="5"/>
    <col min="12520" max="12520" width="9" style="5" bestFit="1" customWidth="1"/>
    <col min="12521" max="12521" width="9.85546875" style="5" bestFit="1" customWidth="1"/>
    <col min="12522" max="12522" width="9.140625" style="5" bestFit="1" customWidth="1"/>
    <col min="12523" max="12523" width="16" style="5" bestFit="1" customWidth="1"/>
    <col min="12524" max="12524" width="9" style="5" bestFit="1" customWidth="1"/>
    <col min="12525" max="12525" width="7.85546875" style="5" bestFit="1" customWidth="1"/>
    <col min="12526" max="12526" width="11.7109375" style="5" bestFit="1" customWidth="1"/>
    <col min="12527" max="12527" width="14.28515625" style="5" customWidth="1"/>
    <col min="12528" max="12528" width="11.7109375" style="5" bestFit="1" customWidth="1"/>
    <col min="12529" max="12529" width="14.140625" style="5" bestFit="1" customWidth="1"/>
    <col min="12530" max="12530" width="16.7109375" style="5" customWidth="1"/>
    <col min="12531" max="12531" width="16.5703125" style="5" customWidth="1"/>
    <col min="12532" max="12533" width="7.85546875" style="5" bestFit="1" customWidth="1"/>
    <col min="12534" max="12534" width="8" style="5" bestFit="1" customWidth="1"/>
    <col min="12535" max="12536" width="7.85546875" style="5" bestFit="1" customWidth="1"/>
    <col min="12537" max="12537" width="9.7109375" style="5" customWidth="1"/>
    <col min="12538" max="12538" width="12.85546875" style="5" customWidth="1"/>
    <col min="12539" max="12775" width="9.140625" style="5"/>
    <col min="12776" max="12776" width="9" style="5" bestFit="1" customWidth="1"/>
    <col min="12777" max="12777" width="9.85546875" style="5" bestFit="1" customWidth="1"/>
    <col min="12778" max="12778" width="9.140625" style="5" bestFit="1" customWidth="1"/>
    <col min="12779" max="12779" width="16" style="5" bestFit="1" customWidth="1"/>
    <col min="12780" max="12780" width="9" style="5" bestFit="1" customWidth="1"/>
    <col min="12781" max="12781" width="7.85546875" style="5" bestFit="1" customWidth="1"/>
    <col min="12782" max="12782" width="11.7109375" style="5" bestFit="1" customWidth="1"/>
    <col min="12783" max="12783" width="14.28515625" style="5" customWidth="1"/>
    <col min="12784" max="12784" width="11.7109375" style="5" bestFit="1" customWidth="1"/>
    <col min="12785" max="12785" width="14.140625" style="5" bestFit="1" customWidth="1"/>
    <col min="12786" max="12786" width="16.7109375" style="5" customWidth="1"/>
    <col min="12787" max="12787" width="16.5703125" style="5" customWidth="1"/>
    <col min="12788" max="12789" width="7.85546875" style="5" bestFit="1" customWidth="1"/>
    <col min="12790" max="12790" width="8" style="5" bestFit="1" customWidth="1"/>
    <col min="12791" max="12792" width="7.85546875" style="5" bestFit="1" customWidth="1"/>
    <col min="12793" max="12793" width="9.7109375" style="5" customWidth="1"/>
    <col min="12794" max="12794" width="12.85546875" style="5" customWidth="1"/>
    <col min="12795" max="13031" width="9.140625" style="5"/>
    <col min="13032" max="13032" width="9" style="5" bestFit="1" customWidth="1"/>
    <col min="13033" max="13033" width="9.85546875" style="5" bestFit="1" customWidth="1"/>
    <col min="13034" max="13034" width="9.140625" style="5" bestFit="1" customWidth="1"/>
    <col min="13035" max="13035" width="16" style="5" bestFit="1" customWidth="1"/>
    <col min="13036" max="13036" width="9" style="5" bestFit="1" customWidth="1"/>
    <col min="13037" max="13037" width="7.85546875" style="5" bestFit="1" customWidth="1"/>
    <col min="13038" max="13038" width="11.7109375" style="5" bestFit="1" customWidth="1"/>
    <col min="13039" max="13039" width="14.28515625" style="5" customWidth="1"/>
    <col min="13040" max="13040" width="11.7109375" style="5" bestFit="1" customWidth="1"/>
    <col min="13041" max="13041" width="14.140625" style="5" bestFit="1" customWidth="1"/>
    <col min="13042" max="13042" width="16.7109375" style="5" customWidth="1"/>
    <col min="13043" max="13043" width="16.5703125" style="5" customWidth="1"/>
    <col min="13044" max="13045" width="7.85546875" style="5" bestFit="1" customWidth="1"/>
    <col min="13046" max="13046" width="8" style="5" bestFit="1" customWidth="1"/>
    <col min="13047" max="13048" width="7.85546875" style="5" bestFit="1" customWidth="1"/>
    <col min="13049" max="13049" width="9.7109375" style="5" customWidth="1"/>
    <col min="13050" max="13050" width="12.85546875" style="5" customWidth="1"/>
    <col min="13051" max="13287" width="9.140625" style="5"/>
    <col min="13288" max="13288" width="9" style="5" bestFit="1" customWidth="1"/>
    <col min="13289" max="13289" width="9.85546875" style="5" bestFit="1" customWidth="1"/>
    <col min="13290" max="13290" width="9.140625" style="5" bestFit="1" customWidth="1"/>
    <col min="13291" max="13291" width="16" style="5" bestFit="1" customWidth="1"/>
    <col min="13292" max="13292" width="9" style="5" bestFit="1" customWidth="1"/>
    <col min="13293" max="13293" width="7.85546875" style="5" bestFit="1" customWidth="1"/>
    <col min="13294" max="13294" width="11.7109375" style="5" bestFit="1" customWidth="1"/>
    <col min="13295" max="13295" width="14.28515625" style="5" customWidth="1"/>
    <col min="13296" max="13296" width="11.7109375" style="5" bestFit="1" customWidth="1"/>
    <col min="13297" max="13297" width="14.140625" style="5" bestFit="1" customWidth="1"/>
    <col min="13298" max="13298" width="16.7109375" style="5" customWidth="1"/>
    <col min="13299" max="13299" width="16.5703125" style="5" customWidth="1"/>
    <col min="13300" max="13301" width="7.85546875" style="5" bestFit="1" customWidth="1"/>
    <col min="13302" max="13302" width="8" style="5" bestFit="1" customWidth="1"/>
    <col min="13303" max="13304" width="7.85546875" style="5" bestFit="1" customWidth="1"/>
    <col min="13305" max="13305" width="9.7109375" style="5" customWidth="1"/>
    <col min="13306" max="13306" width="12.85546875" style="5" customWidth="1"/>
    <col min="13307" max="13543" width="9.140625" style="5"/>
    <col min="13544" max="13544" width="9" style="5" bestFit="1" customWidth="1"/>
    <col min="13545" max="13545" width="9.85546875" style="5" bestFit="1" customWidth="1"/>
    <col min="13546" max="13546" width="9.140625" style="5" bestFit="1" customWidth="1"/>
    <col min="13547" max="13547" width="16" style="5" bestFit="1" customWidth="1"/>
    <col min="13548" max="13548" width="9" style="5" bestFit="1" customWidth="1"/>
    <col min="13549" max="13549" width="7.85546875" style="5" bestFit="1" customWidth="1"/>
    <col min="13550" max="13550" width="11.7109375" style="5" bestFit="1" customWidth="1"/>
    <col min="13551" max="13551" width="14.28515625" style="5" customWidth="1"/>
    <col min="13552" max="13552" width="11.7109375" style="5" bestFit="1" customWidth="1"/>
    <col min="13553" max="13553" width="14.140625" style="5" bestFit="1" customWidth="1"/>
    <col min="13554" max="13554" width="16.7109375" style="5" customWidth="1"/>
    <col min="13555" max="13555" width="16.5703125" style="5" customWidth="1"/>
    <col min="13556" max="13557" width="7.85546875" style="5" bestFit="1" customWidth="1"/>
    <col min="13558" max="13558" width="8" style="5" bestFit="1" customWidth="1"/>
    <col min="13559" max="13560" width="7.85546875" style="5" bestFit="1" customWidth="1"/>
    <col min="13561" max="13561" width="9.7109375" style="5" customWidth="1"/>
    <col min="13562" max="13562" width="12.85546875" style="5" customWidth="1"/>
    <col min="13563" max="13799" width="9.140625" style="5"/>
    <col min="13800" max="13800" width="9" style="5" bestFit="1" customWidth="1"/>
    <col min="13801" max="13801" width="9.85546875" style="5" bestFit="1" customWidth="1"/>
    <col min="13802" max="13802" width="9.140625" style="5" bestFit="1" customWidth="1"/>
    <col min="13803" max="13803" width="16" style="5" bestFit="1" customWidth="1"/>
    <col min="13804" max="13804" width="9" style="5" bestFit="1" customWidth="1"/>
    <col min="13805" max="13805" width="7.85546875" style="5" bestFit="1" customWidth="1"/>
    <col min="13806" max="13806" width="11.7109375" style="5" bestFit="1" customWidth="1"/>
    <col min="13807" max="13807" width="14.28515625" style="5" customWidth="1"/>
    <col min="13808" max="13808" width="11.7109375" style="5" bestFit="1" customWidth="1"/>
    <col min="13809" max="13809" width="14.140625" style="5" bestFit="1" customWidth="1"/>
    <col min="13810" max="13810" width="16.7109375" style="5" customWidth="1"/>
    <col min="13811" max="13811" width="16.5703125" style="5" customWidth="1"/>
    <col min="13812" max="13813" width="7.85546875" style="5" bestFit="1" customWidth="1"/>
    <col min="13814" max="13814" width="8" style="5" bestFit="1" customWidth="1"/>
    <col min="13815" max="13816" width="7.85546875" style="5" bestFit="1" customWidth="1"/>
    <col min="13817" max="13817" width="9.7109375" style="5" customWidth="1"/>
    <col min="13818" max="13818" width="12.85546875" style="5" customWidth="1"/>
    <col min="13819" max="14055" width="9.140625" style="5"/>
    <col min="14056" max="14056" width="9" style="5" bestFit="1" customWidth="1"/>
    <col min="14057" max="14057" width="9.85546875" style="5" bestFit="1" customWidth="1"/>
    <col min="14058" max="14058" width="9.140625" style="5" bestFit="1" customWidth="1"/>
    <col min="14059" max="14059" width="16" style="5" bestFit="1" customWidth="1"/>
    <col min="14060" max="14060" width="9" style="5" bestFit="1" customWidth="1"/>
    <col min="14061" max="14061" width="7.85546875" style="5" bestFit="1" customWidth="1"/>
    <col min="14062" max="14062" width="11.7109375" style="5" bestFit="1" customWidth="1"/>
    <col min="14063" max="14063" width="14.28515625" style="5" customWidth="1"/>
    <col min="14064" max="14064" width="11.7109375" style="5" bestFit="1" customWidth="1"/>
    <col min="14065" max="14065" width="14.140625" style="5" bestFit="1" customWidth="1"/>
    <col min="14066" max="14066" width="16.7109375" style="5" customWidth="1"/>
    <col min="14067" max="14067" width="16.5703125" style="5" customWidth="1"/>
    <col min="14068" max="14069" width="7.85546875" style="5" bestFit="1" customWidth="1"/>
    <col min="14070" max="14070" width="8" style="5" bestFit="1" customWidth="1"/>
    <col min="14071" max="14072" width="7.85546875" style="5" bestFit="1" customWidth="1"/>
    <col min="14073" max="14073" width="9.7109375" style="5" customWidth="1"/>
    <col min="14074" max="14074" width="12.85546875" style="5" customWidth="1"/>
    <col min="14075" max="14311" width="9.140625" style="5"/>
    <col min="14312" max="14312" width="9" style="5" bestFit="1" customWidth="1"/>
    <col min="14313" max="14313" width="9.85546875" style="5" bestFit="1" customWidth="1"/>
    <col min="14314" max="14314" width="9.140625" style="5" bestFit="1" customWidth="1"/>
    <col min="14315" max="14315" width="16" style="5" bestFit="1" customWidth="1"/>
    <col min="14316" max="14316" width="9" style="5" bestFit="1" customWidth="1"/>
    <col min="14317" max="14317" width="7.85546875" style="5" bestFit="1" customWidth="1"/>
    <col min="14318" max="14318" width="11.7109375" style="5" bestFit="1" customWidth="1"/>
    <col min="14319" max="14319" width="14.28515625" style="5" customWidth="1"/>
    <col min="14320" max="14320" width="11.7109375" style="5" bestFit="1" customWidth="1"/>
    <col min="14321" max="14321" width="14.140625" style="5" bestFit="1" customWidth="1"/>
    <col min="14322" max="14322" width="16.7109375" style="5" customWidth="1"/>
    <col min="14323" max="14323" width="16.5703125" style="5" customWidth="1"/>
    <col min="14324" max="14325" width="7.85546875" style="5" bestFit="1" customWidth="1"/>
    <col min="14326" max="14326" width="8" style="5" bestFit="1" customWidth="1"/>
    <col min="14327" max="14328" width="7.85546875" style="5" bestFit="1" customWidth="1"/>
    <col min="14329" max="14329" width="9.7109375" style="5" customWidth="1"/>
    <col min="14330" max="14330" width="12.85546875" style="5" customWidth="1"/>
    <col min="14331" max="14567" width="9.140625" style="5"/>
    <col min="14568" max="14568" width="9" style="5" bestFit="1" customWidth="1"/>
    <col min="14569" max="14569" width="9.85546875" style="5" bestFit="1" customWidth="1"/>
    <col min="14570" max="14570" width="9.140625" style="5" bestFit="1" customWidth="1"/>
    <col min="14571" max="14571" width="16" style="5" bestFit="1" customWidth="1"/>
    <col min="14572" max="14572" width="9" style="5" bestFit="1" customWidth="1"/>
    <col min="14573" max="14573" width="7.85546875" style="5" bestFit="1" customWidth="1"/>
    <col min="14574" max="14574" width="11.7109375" style="5" bestFit="1" customWidth="1"/>
    <col min="14575" max="14575" width="14.28515625" style="5" customWidth="1"/>
    <col min="14576" max="14576" width="11.7109375" style="5" bestFit="1" customWidth="1"/>
    <col min="14577" max="14577" width="14.140625" style="5" bestFit="1" customWidth="1"/>
    <col min="14578" max="14578" width="16.7109375" style="5" customWidth="1"/>
    <col min="14579" max="14579" width="16.5703125" style="5" customWidth="1"/>
    <col min="14580" max="14581" width="7.85546875" style="5" bestFit="1" customWidth="1"/>
    <col min="14582" max="14582" width="8" style="5" bestFit="1" customWidth="1"/>
    <col min="14583" max="14584" width="7.85546875" style="5" bestFit="1" customWidth="1"/>
    <col min="14585" max="14585" width="9.7109375" style="5" customWidth="1"/>
    <col min="14586" max="14586" width="12.85546875" style="5" customWidth="1"/>
    <col min="14587" max="14823" width="9.140625" style="5"/>
    <col min="14824" max="14824" width="9" style="5" bestFit="1" customWidth="1"/>
    <col min="14825" max="14825" width="9.85546875" style="5" bestFit="1" customWidth="1"/>
    <col min="14826" max="14826" width="9.140625" style="5" bestFit="1" customWidth="1"/>
    <col min="14827" max="14827" width="16" style="5" bestFit="1" customWidth="1"/>
    <col min="14828" max="14828" width="9" style="5" bestFit="1" customWidth="1"/>
    <col min="14829" max="14829" width="7.85546875" style="5" bestFit="1" customWidth="1"/>
    <col min="14830" max="14830" width="11.7109375" style="5" bestFit="1" customWidth="1"/>
    <col min="14831" max="14831" width="14.28515625" style="5" customWidth="1"/>
    <col min="14832" max="14832" width="11.7109375" style="5" bestFit="1" customWidth="1"/>
    <col min="14833" max="14833" width="14.140625" style="5" bestFit="1" customWidth="1"/>
    <col min="14834" max="14834" width="16.7109375" style="5" customWidth="1"/>
    <col min="14835" max="14835" width="16.5703125" style="5" customWidth="1"/>
    <col min="14836" max="14837" width="7.85546875" style="5" bestFit="1" customWidth="1"/>
    <col min="14838" max="14838" width="8" style="5" bestFit="1" customWidth="1"/>
    <col min="14839" max="14840" width="7.85546875" style="5" bestFit="1" customWidth="1"/>
    <col min="14841" max="14841" width="9.7109375" style="5" customWidth="1"/>
    <col min="14842" max="14842" width="12.85546875" style="5" customWidth="1"/>
    <col min="14843" max="15079" width="9.140625" style="5"/>
    <col min="15080" max="15080" width="9" style="5" bestFit="1" customWidth="1"/>
    <col min="15081" max="15081" width="9.85546875" style="5" bestFit="1" customWidth="1"/>
    <col min="15082" max="15082" width="9.140625" style="5" bestFit="1" customWidth="1"/>
    <col min="15083" max="15083" width="16" style="5" bestFit="1" customWidth="1"/>
    <col min="15084" max="15084" width="9" style="5" bestFit="1" customWidth="1"/>
    <col min="15085" max="15085" width="7.85546875" style="5" bestFit="1" customWidth="1"/>
    <col min="15086" max="15086" width="11.7109375" style="5" bestFit="1" customWidth="1"/>
    <col min="15087" max="15087" width="14.28515625" style="5" customWidth="1"/>
    <col min="15088" max="15088" width="11.7109375" style="5" bestFit="1" customWidth="1"/>
    <col min="15089" max="15089" width="14.140625" style="5" bestFit="1" customWidth="1"/>
    <col min="15090" max="15090" width="16.7109375" style="5" customWidth="1"/>
    <col min="15091" max="15091" width="16.5703125" style="5" customWidth="1"/>
    <col min="15092" max="15093" width="7.85546875" style="5" bestFit="1" customWidth="1"/>
    <col min="15094" max="15094" width="8" style="5" bestFit="1" customWidth="1"/>
    <col min="15095" max="15096" width="7.85546875" style="5" bestFit="1" customWidth="1"/>
    <col min="15097" max="15097" width="9.7109375" style="5" customWidth="1"/>
    <col min="15098" max="15098" width="12.85546875" style="5" customWidth="1"/>
    <col min="15099" max="15335" width="9.140625" style="5"/>
    <col min="15336" max="15336" width="9" style="5" bestFit="1" customWidth="1"/>
    <col min="15337" max="15337" width="9.85546875" style="5" bestFit="1" customWidth="1"/>
    <col min="15338" max="15338" width="9.140625" style="5" bestFit="1" customWidth="1"/>
    <col min="15339" max="15339" width="16" style="5" bestFit="1" customWidth="1"/>
    <col min="15340" max="15340" width="9" style="5" bestFit="1" customWidth="1"/>
    <col min="15341" max="15341" width="7.85546875" style="5" bestFit="1" customWidth="1"/>
    <col min="15342" max="15342" width="11.7109375" style="5" bestFit="1" customWidth="1"/>
    <col min="15343" max="15343" width="14.28515625" style="5" customWidth="1"/>
    <col min="15344" max="15344" width="11.7109375" style="5" bestFit="1" customWidth="1"/>
    <col min="15345" max="15345" width="14.140625" style="5" bestFit="1" customWidth="1"/>
    <col min="15346" max="15346" width="16.7109375" style="5" customWidth="1"/>
    <col min="15347" max="15347" width="16.5703125" style="5" customWidth="1"/>
    <col min="15348" max="15349" width="7.85546875" style="5" bestFit="1" customWidth="1"/>
    <col min="15350" max="15350" width="8" style="5" bestFit="1" customWidth="1"/>
    <col min="15351" max="15352" width="7.85546875" style="5" bestFit="1" customWidth="1"/>
    <col min="15353" max="15353" width="9.7109375" style="5" customWidth="1"/>
    <col min="15354" max="15354" width="12.85546875" style="5" customWidth="1"/>
    <col min="15355" max="15591" width="9.140625" style="5"/>
    <col min="15592" max="15592" width="9" style="5" bestFit="1" customWidth="1"/>
    <col min="15593" max="15593" width="9.85546875" style="5" bestFit="1" customWidth="1"/>
    <col min="15594" max="15594" width="9.140625" style="5" bestFit="1" customWidth="1"/>
    <col min="15595" max="15595" width="16" style="5" bestFit="1" customWidth="1"/>
    <col min="15596" max="15596" width="9" style="5" bestFit="1" customWidth="1"/>
    <col min="15597" max="15597" width="7.85546875" style="5" bestFit="1" customWidth="1"/>
    <col min="15598" max="15598" width="11.7109375" style="5" bestFit="1" customWidth="1"/>
    <col min="15599" max="15599" width="14.28515625" style="5" customWidth="1"/>
    <col min="15600" max="15600" width="11.7109375" style="5" bestFit="1" customWidth="1"/>
    <col min="15601" max="15601" width="14.140625" style="5" bestFit="1" customWidth="1"/>
    <col min="15602" max="15602" width="16.7109375" style="5" customWidth="1"/>
    <col min="15603" max="15603" width="16.5703125" style="5" customWidth="1"/>
    <col min="15604" max="15605" width="7.85546875" style="5" bestFit="1" customWidth="1"/>
    <col min="15606" max="15606" width="8" style="5" bestFit="1" customWidth="1"/>
    <col min="15607" max="15608" width="7.85546875" style="5" bestFit="1" customWidth="1"/>
    <col min="15609" max="15609" width="9.7109375" style="5" customWidth="1"/>
    <col min="15610" max="15610" width="12.85546875" style="5" customWidth="1"/>
    <col min="15611" max="15847" width="9.140625" style="5"/>
    <col min="15848" max="15848" width="9" style="5" bestFit="1" customWidth="1"/>
    <col min="15849" max="15849" width="9.85546875" style="5" bestFit="1" customWidth="1"/>
    <col min="15850" max="15850" width="9.140625" style="5" bestFit="1" customWidth="1"/>
    <col min="15851" max="15851" width="16" style="5" bestFit="1" customWidth="1"/>
    <col min="15852" max="15852" width="9" style="5" bestFit="1" customWidth="1"/>
    <col min="15853" max="15853" width="7.85546875" style="5" bestFit="1" customWidth="1"/>
    <col min="15854" max="15854" width="11.7109375" style="5" bestFit="1" customWidth="1"/>
    <col min="15855" max="15855" width="14.28515625" style="5" customWidth="1"/>
    <col min="15856" max="15856" width="11.7109375" style="5" bestFit="1" customWidth="1"/>
    <col min="15857" max="15857" width="14.140625" style="5" bestFit="1" customWidth="1"/>
    <col min="15858" max="15858" width="16.7109375" style="5" customWidth="1"/>
    <col min="15859" max="15859" width="16.5703125" style="5" customWidth="1"/>
    <col min="15860" max="15861" width="7.85546875" style="5" bestFit="1" customWidth="1"/>
    <col min="15862" max="15862" width="8" style="5" bestFit="1" customWidth="1"/>
    <col min="15863" max="15864" width="7.85546875" style="5" bestFit="1" customWidth="1"/>
    <col min="15865" max="15865" width="9.7109375" style="5" customWidth="1"/>
    <col min="15866" max="15866" width="12.85546875" style="5" customWidth="1"/>
    <col min="15867" max="16103" width="9.140625" style="5"/>
    <col min="16104" max="16104" width="9" style="5" bestFit="1" customWidth="1"/>
    <col min="16105" max="16105" width="9.85546875" style="5" bestFit="1" customWidth="1"/>
    <col min="16106" max="16106" width="9.140625" style="5" bestFit="1" customWidth="1"/>
    <col min="16107" max="16107" width="16" style="5" bestFit="1" customWidth="1"/>
    <col min="16108" max="16108" width="9" style="5" bestFit="1" customWidth="1"/>
    <col min="16109" max="16109" width="7.85546875" style="5" bestFit="1" customWidth="1"/>
    <col min="16110" max="16110" width="11.7109375" style="5" bestFit="1" customWidth="1"/>
    <col min="16111" max="16111" width="14.28515625" style="5" customWidth="1"/>
    <col min="16112" max="16112" width="11.7109375" style="5" bestFit="1" customWidth="1"/>
    <col min="16113" max="16113" width="14.140625" style="5" bestFit="1" customWidth="1"/>
    <col min="16114" max="16114" width="16.7109375" style="5" customWidth="1"/>
    <col min="16115" max="16115" width="16.5703125" style="5" customWidth="1"/>
    <col min="16116" max="16117" width="7.85546875" style="5" bestFit="1" customWidth="1"/>
    <col min="16118" max="16118" width="8" style="5" bestFit="1" customWidth="1"/>
    <col min="16119" max="16120" width="7.85546875" style="5" bestFit="1" customWidth="1"/>
    <col min="16121" max="16121" width="9.7109375" style="5" customWidth="1"/>
    <col min="16122" max="16122" width="12.85546875" style="5" customWidth="1"/>
    <col min="16123" max="16384" width="9.140625" style="5"/>
  </cols>
  <sheetData>
    <row r="1" spans="1:20" s="73" customFormat="1" ht="15" customHeight="1">
      <c r="A1" s="437" t="s">
        <v>2</v>
      </c>
      <c r="B1" s="478" t="s">
        <v>0</v>
      </c>
      <c r="C1" s="480" t="s">
        <v>8</v>
      </c>
      <c r="D1" s="474" t="s">
        <v>324</v>
      </c>
      <c r="E1" s="475"/>
      <c r="F1" s="475"/>
      <c r="G1" s="475"/>
      <c r="H1" s="475"/>
      <c r="I1" s="475"/>
      <c r="J1" s="475"/>
      <c r="K1" s="475"/>
      <c r="L1" s="475"/>
      <c r="M1" s="473" t="s">
        <v>113</v>
      </c>
      <c r="N1" s="473"/>
      <c r="O1" s="465" t="s">
        <v>73</v>
      </c>
      <c r="P1" s="467" t="s">
        <v>67</v>
      </c>
      <c r="Q1" s="468"/>
      <c r="R1" s="468"/>
      <c r="S1" s="468"/>
      <c r="T1" s="469"/>
    </row>
    <row r="2" spans="1:20" s="18" customFormat="1" ht="15" customHeight="1" thickBot="1">
      <c r="A2" s="438"/>
      <c r="B2" s="479"/>
      <c r="C2" s="481"/>
      <c r="D2" s="272" t="s">
        <v>110</v>
      </c>
      <c r="E2" s="272" t="s">
        <v>111</v>
      </c>
      <c r="F2" s="262" t="s">
        <v>295</v>
      </c>
      <c r="G2" s="262" t="s">
        <v>230</v>
      </c>
      <c r="H2" s="272" t="s">
        <v>30</v>
      </c>
      <c r="I2" s="272" t="s">
        <v>89</v>
      </c>
      <c r="J2" s="271" t="s">
        <v>90</v>
      </c>
      <c r="K2" s="272" t="s">
        <v>78</v>
      </c>
      <c r="L2" s="281" t="s">
        <v>59</v>
      </c>
      <c r="M2" s="282" t="s">
        <v>231</v>
      </c>
      <c r="N2" s="283" t="s">
        <v>140</v>
      </c>
      <c r="O2" s="466"/>
      <c r="P2" s="470"/>
      <c r="Q2" s="471"/>
      <c r="R2" s="471"/>
      <c r="S2" s="471"/>
      <c r="T2" s="472"/>
    </row>
    <row r="3" spans="1:20" s="27" customFormat="1">
      <c r="A3" s="21" t="str">
        <f>συμβολαια!A3</f>
        <v>..??..</v>
      </c>
      <c r="B3" s="152" t="str">
        <f>συμβολαια!C3</f>
        <v>γονική</v>
      </c>
      <c r="C3" s="56">
        <f>συμβολαια!D3</f>
        <v>370000</v>
      </c>
      <c r="D3" s="284">
        <v>1000</v>
      </c>
      <c r="E3" s="284">
        <v>3000</v>
      </c>
      <c r="F3" s="284">
        <v>3600</v>
      </c>
      <c r="G3" s="284">
        <f>(C3-120000)*1.2%</f>
        <v>3000</v>
      </c>
      <c r="H3" s="19">
        <f>D3+E3+F3+G3</f>
        <v>10600</v>
      </c>
      <c r="I3" s="19">
        <f>(F3+G3)*9%</f>
        <v>594</v>
      </c>
      <c r="J3" s="285">
        <v>150</v>
      </c>
      <c r="K3" s="19">
        <f>H3*5%</f>
        <v>530</v>
      </c>
      <c r="L3" s="19">
        <f>H3*1%</f>
        <v>106</v>
      </c>
      <c r="M3" s="30">
        <f t="shared" ref="M3:M34" si="0">H3-O3</f>
        <v>9220</v>
      </c>
      <c r="N3" s="30">
        <f t="shared" ref="N3:N48" si="1">D3+E3</f>
        <v>4000</v>
      </c>
      <c r="O3" s="30">
        <f t="shared" ref="O3:O34" si="2">I3+J3+K3+L3</f>
        <v>1380</v>
      </c>
      <c r="P3" s="228" t="s">
        <v>303</v>
      </c>
      <c r="Q3" s="228" t="s">
        <v>253</v>
      </c>
      <c r="R3" s="228" t="s">
        <v>348</v>
      </c>
      <c r="S3" s="55"/>
      <c r="T3" s="55"/>
    </row>
    <row r="4" spans="1:20" s="27" customFormat="1">
      <c r="A4" s="21" t="str">
        <f>συμβολαια!A4</f>
        <v>..??..</v>
      </c>
      <c r="B4" s="152" t="str">
        <f>συμβολαια!C4</f>
        <v>πληρεξούσιο</v>
      </c>
      <c r="C4" s="56">
        <f>συμβολαια!D4</f>
        <v>0</v>
      </c>
      <c r="D4" s="284">
        <v>1000</v>
      </c>
      <c r="E4" s="284">
        <v>3000</v>
      </c>
      <c r="F4" s="284">
        <v>3600</v>
      </c>
      <c r="G4" s="284">
        <f t="shared" ref="G4:G48" si="3">(C4-120000)*1.2%</f>
        <v>-1440</v>
      </c>
      <c r="H4" s="19">
        <f t="shared" ref="H4:H48" si="4">D4+E4+F4+G4</f>
        <v>6160</v>
      </c>
      <c r="I4" s="19">
        <f t="shared" ref="I4:I48" si="5">(F4+G4)*9%</f>
        <v>194.4</v>
      </c>
      <c r="J4" s="285">
        <v>150</v>
      </c>
      <c r="K4" s="19">
        <f t="shared" ref="K4:K48" si="6">H4*5%</f>
        <v>308</v>
      </c>
      <c r="L4" s="19">
        <f t="shared" ref="L4:L48" si="7">H4*1%</f>
        <v>61.6</v>
      </c>
      <c r="M4" s="30">
        <f t="shared" si="0"/>
        <v>5446</v>
      </c>
      <c r="N4" s="30">
        <f t="shared" si="1"/>
        <v>4000</v>
      </c>
      <c r="O4" s="30">
        <f t="shared" si="2"/>
        <v>714</v>
      </c>
      <c r="P4" s="228" t="s">
        <v>303</v>
      </c>
      <c r="Q4" s="228" t="s">
        <v>253</v>
      </c>
      <c r="R4" s="228" t="s">
        <v>348</v>
      </c>
      <c r="S4" s="32"/>
      <c r="T4" s="32"/>
    </row>
    <row r="5" spans="1:20" s="27" customFormat="1">
      <c r="A5" s="21" t="str">
        <f>συμβολαια!A5</f>
        <v>..??..</v>
      </c>
      <c r="B5" s="152" t="str">
        <f>συμβολαια!C5</f>
        <v>πληρεξούσιο</v>
      </c>
      <c r="C5" s="56">
        <f>συμβολαια!D5</f>
        <v>0</v>
      </c>
      <c r="D5" s="284">
        <v>1000</v>
      </c>
      <c r="E5" s="284">
        <v>3000</v>
      </c>
      <c r="F5" s="284">
        <v>3600</v>
      </c>
      <c r="G5" s="284">
        <f t="shared" si="3"/>
        <v>-1440</v>
      </c>
      <c r="H5" s="19">
        <f t="shared" si="4"/>
        <v>6160</v>
      </c>
      <c r="I5" s="19">
        <f t="shared" si="5"/>
        <v>194.4</v>
      </c>
      <c r="J5" s="285">
        <v>150</v>
      </c>
      <c r="K5" s="19">
        <f t="shared" si="6"/>
        <v>308</v>
      </c>
      <c r="L5" s="19">
        <f t="shared" si="7"/>
        <v>61.6</v>
      </c>
      <c r="M5" s="30">
        <f t="shared" si="0"/>
        <v>5446</v>
      </c>
      <c r="N5" s="30">
        <f t="shared" si="1"/>
        <v>4000</v>
      </c>
      <c r="O5" s="30">
        <f t="shared" si="2"/>
        <v>714</v>
      </c>
      <c r="P5" s="228" t="s">
        <v>303</v>
      </c>
      <c r="Q5" s="228" t="s">
        <v>253</v>
      </c>
      <c r="R5" s="228" t="s">
        <v>348</v>
      </c>
      <c r="S5" s="32"/>
      <c r="T5" s="32"/>
    </row>
    <row r="6" spans="1:20" s="27" customFormat="1">
      <c r="A6" s="21" t="str">
        <f>συμβολαια!A6</f>
        <v>..??..</v>
      </c>
      <c r="B6" s="152" t="str">
        <f>συμβολαια!C6</f>
        <v>δωρεάς πρόταση</v>
      </c>
      <c r="C6" s="56">
        <f>συμβολαια!D6</f>
        <v>2400000</v>
      </c>
      <c r="D6" s="284">
        <v>1000</v>
      </c>
      <c r="E6" s="284">
        <v>3000</v>
      </c>
      <c r="F6" s="284">
        <v>3600</v>
      </c>
      <c r="G6" s="284">
        <f t="shared" si="3"/>
        <v>27360</v>
      </c>
      <c r="H6" s="19">
        <f t="shared" si="4"/>
        <v>34960</v>
      </c>
      <c r="I6" s="19">
        <f t="shared" si="5"/>
        <v>2786.4</v>
      </c>
      <c r="J6" s="285">
        <v>150</v>
      </c>
      <c r="K6" s="19">
        <f t="shared" si="6"/>
        <v>1748</v>
      </c>
      <c r="L6" s="19">
        <f t="shared" si="7"/>
        <v>349.6</v>
      </c>
      <c r="M6" s="30">
        <f t="shared" si="0"/>
        <v>29926</v>
      </c>
      <c r="N6" s="30">
        <f t="shared" si="1"/>
        <v>4000</v>
      </c>
      <c r="O6" s="30">
        <f t="shared" si="2"/>
        <v>5034</v>
      </c>
      <c r="P6" s="228" t="s">
        <v>303</v>
      </c>
      <c r="Q6" s="228" t="s">
        <v>253</v>
      </c>
      <c r="R6" s="228" t="s">
        <v>348</v>
      </c>
      <c r="S6" s="32"/>
      <c r="T6" s="32"/>
    </row>
    <row r="7" spans="1:20" s="27" customFormat="1">
      <c r="A7" s="21" t="str">
        <f>συμβολαια!A7</f>
        <v>..??..</v>
      </c>
      <c r="B7" s="152" t="str">
        <f>συμβολαια!C7</f>
        <v>δωρεάς πρόταση</v>
      </c>
      <c r="C7" s="56">
        <f>συμβολαια!D7</f>
        <v>400000</v>
      </c>
      <c r="D7" s="284">
        <v>1000</v>
      </c>
      <c r="E7" s="284">
        <v>3000</v>
      </c>
      <c r="F7" s="284">
        <v>3600</v>
      </c>
      <c r="G7" s="284">
        <f t="shared" si="3"/>
        <v>3360</v>
      </c>
      <c r="H7" s="19">
        <f t="shared" si="4"/>
        <v>10960</v>
      </c>
      <c r="I7" s="19">
        <f t="shared" si="5"/>
        <v>626.4</v>
      </c>
      <c r="J7" s="285">
        <v>150</v>
      </c>
      <c r="K7" s="19">
        <f t="shared" si="6"/>
        <v>548</v>
      </c>
      <c r="L7" s="19">
        <f t="shared" si="7"/>
        <v>109.60000000000001</v>
      </c>
      <c r="M7" s="30">
        <f t="shared" si="0"/>
        <v>9526</v>
      </c>
      <c r="N7" s="30">
        <f t="shared" si="1"/>
        <v>4000</v>
      </c>
      <c r="O7" s="30">
        <f t="shared" si="2"/>
        <v>1434</v>
      </c>
      <c r="P7" s="228" t="s">
        <v>303</v>
      </c>
      <c r="Q7" s="228" t="s">
        <v>253</v>
      </c>
      <c r="R7" s="228" t="s">
        <v>348</v>
      </c>
      <c r="S7" s="32"/>
      <c r="T7" s="32"/>
    </row>
    <row r="8" spans="1:20" s="27" customFormat="1">
      <c r="A8" s="21" t="str">
        <f>συμβολαια!A8</f>
        <v>..??..</v>
      </c>
      <c r="B8" s="152" t="str">
        <f>συμβολαια!C8</f>
        <v>βεβαίωση ένορκος</v>
      </c>
      <c r="C8" s="56">
        <f>συμβολαια!D8</f>
        <v>0</v>
      </c>
      <c r="D8" s="284">
        <v>1000</v>
      </c>
      <c r="E8" s="284">
        <v>3000</v>
      </c>
      <c r="F8" s="284">
        <v>3600</v>
      </c>
      <c r="G8" s="284">
        <f t="shared" si="3"/>
        <v>-1440</v>
      </c>
      <c r="H8" s="19">
        <f t="shared" si="4"/>
        <v>6160</v>
      </c>
      <c r="I8" s="19">
        <f t="shared" si="5"/>
        <v>194.4</v>
      </c>
      <c r="J8" s="285">
        <v>150</v>
      </c>
      <c r="K8" s="19">
        <f t="shared" si="6"/>
        <v>308</v>
      </c>
      <c r="L8" s="19">
        <f t="shared" si="7"/>
        <v>61.6</v>
      </c>
      <c r="M8" s="30">
        <f t="shared" si="0"/>
        <v>5446</v>
      </c>
      <c r="N8" s="30">
        <f t="shared" si="1"/>
        <v>4000</v>
      </c>
      <c r="O8" s="30">
        <f t="shared" si="2"/>
        <v>714</v>
      </c>
      <c r="P8" s="228" t="s">
        <v>303</v>
      </c>
      <c r="Q8" s="228" t="s">
        <v>253</v>
      </c>
      <c r="R8" s="228" t="s">
        <v>348</v>
      </c>
      <c r="S8" s="32"/>
      <c r="T8" s="32"/>
    </row>
    <row r="9" spans="1:20" s="27" customFormat="1">
      <c r="A9" s="21" t="str">
        <f>συμβολαια!A9</f>
        <v>..??..</v>
      </c>
      <c r="B9" s="152" t="str">
        <f>συμβολαια!C9</f>
        <v>βεβαίωση ένορκος</v>
      </c>
      <c r="C9" s="56">
        <f>συμβολαια!D9</f>
        <v>0</v>
      </c>
      <c r="D9" s="284">
        <v>1000</v>
      </c>
      <c r="E9" s="284">
        <v>3000</v>
      </c>
      <c r="F9" s="284">
        <v>3600</v>
      </c>
      <c r="G9" s="284">
        <f t="shared" si="3"/>
        <v>-1440</v>
      </c>
      <c r="H9" s="19">
        <f t="shared" si="4"/>
        <v>6160</v>
      </c>
      <c r="I9" s="19">
        <f t="shared" si="5"/>
        <v>194.4</v>
      </c>
      <c r="J9" s="285">
        <v>150</v>
      </c>
      <c r="K9" s="19">
        <f t="shared" si="6"/>
        <v>308</v>
      </c>
      <c r="L9" s="19">
        <f t="shared" si="7"/>
        <v>61.6</v>
      </c>
      <c r="M9" s="30">
        <f t="shared" si="0"/>
        <v>5446</v>
      </c>
      <c r="N9" s="30">
        <f t="shared" si="1"/>
        <v>4000</v>
      </c>
      <c r="O9" s="30">
        <f t="shared" si="2"/>
        <v>714</v>
      </c>
      <c r="P9" s="228" t="s">
        <v>303</v>
      </c>
      <c r="Q9" s="228" t="s">
        <v>253</v>
      </c>
      <c r="R9" s="228" t="s">
        <v>348</v>
      </c>
      <c r="S9" s="32"/>
      <c r="T9" s="32"/>
    </row>
    <row r="10" spans="1:20" s="27" customFormat="1">
      <c r="A10" s="21" t="str">
        <f>συμβολαια!A10</f>
        <v>..??..</v>
      </c>
      <c r="B10" s="152" t="str">
        <f>συμβολαια!C10</f>
        <v>βεβαίωση ένορκος</v>
      </c>
      <c r="C10" s="56">
        <f>συμβολαια!D10</f>
        <v>0</v>
      </c>
      <c r="D10" s="284">
        <v>1000</v>
      </c>
      <c r="E10" s="284">
        <v>3000</v>
      </c>
      <c r="F10" s="284">
        <v>3600</v>
      </c>
      <c r="G10" s="284">
        <f t="shared" si="3"/>
        <v>-1440</v>
      </c>
      <c r="H10" s="19">
        <f t="shared" si="4"/>
        <v>6160</v>
      </c>
      <c r="I10" s="19">
        <f t="shared" si="5"/>
        <v>194.4</v>
      </c>
      <c r="J10" s="285">
        <v>150</v>
      </c>
      <c r="K10" s="19">
        <f t="shared" si="6"/>
        <v>308</v>
      </c>
      <c r="L10" s="19">
        <f t="shared" si="7"/>
        <v>61.6</v>
      </c>
      <c r="M10" s="30">
        <f t="shared" si="0"/>
        <v>5446</v>
      </c>
      <c r="N10" s="30">
        <f t="shared" si="1"/>
        <v>4000</v>
      </c>
      <c r="O10" s="30">
        <f t="shared" si="2"/>
        <v>714</v>
      </c>
      <c r="P10" s="228" t="s">
        <v>303</v>
      </c>
      <c r="Q10" s="228" t="s">
        <v>253</v>
      </c>
      <c r="R10" s="228" t="s">
        <v>348</v>
      </c>
      <c r="S10" s="32"/>
      <c r="T10" s="32"/>
    </row>
    <row r="11" spans="1:20" s="27" customFormat="1">
      <c r="A11" s="21" t="str">
        <f>συμβολαια!A11</f>
        <v>..??..</v>
      </c>
      <c r="B11" s="152" t="str">
        <f>συμβολαια!C11</f>
        <v>κληρονομιάς αποδοχή</v>
      </c>
      <c r="C11" s="56">
        <f>συμβολαια!D11</f>
        <v>0</v>
      </c>
      <c r="D11" s="284">
        <v>1000</v>
      </c>
      <c r="E11" s="284">
        <v>3000</v>
      </c>
      <c r="F11" s="284">
        <v>3600</v>
      </c>
      <c r="G11" s="284">
        <f t="shared" si="3"/>
        <v>-1440</v>
      </c>
      <c r="H11" s="19">
        <f t="shared" si="4"/>
        <v>6160</v>
      </c>
      <c r="I11" s="19">
        <f t="shared" si="5"/>
        <v>194.4</v>
      </c>
      <c r="J11" s="285">
        <v>150</v>
      </c>
      <c r="K11" s="19">
        <f t="shared" si="6"/>
        <v>308</v>
      </c>
      <c r="L11" s="19">
        <f t="shared" si="7"/>
        <v>61.6</v>
      </c>
      <c r="M11" s="30">
        <f t="shared" si="0"/>
        <v>5446</v>
      </c>
      <c r="N11" s="30">
        <f t="shared" si="1"/>
        <v>4000</v>
      </c>
      <c r="O11" s="30">
        <f t="shared" si="2"/>
        <v>714</v>
      </c>
      <c r="P11" s="228" t="s">
        <v>303</v>
      </c>
      <c r="Q11" s="228" t="s">
        <v>253</v>
      </c>
      <c r="R11" s="228" t="s">
        <v>348</v>
      </c>
      <c r="S11" s="32"/>
      <c r="T11" s="32"/>
    </row>
    <row r="12" spans="1:20" s="27" customFormat="1">
      <c r="A12" s="21" t="str">
        <f>συμβολαια!A12</f>
        <v>..??..</v>
      </c>
      <c r="B12" s="152" t="str">
        <f>συμβολαια!C12</f>
        <v>δωρεά</v>
      </c>
      <c r="C12" s="56">
        <f>συμβολαια!D12</f>
        <v>1250000</v>
      </c>
      <c r="D12" s="284">
        <v>1000</v>
      </c>
      <c r="E12" s="284">
        <v>3000</v>
      </c>
      <c r="F12" s="284">
        <v>3600</v>
      </c>
      <c r="G12" s="284">
        <f t="shared" si="3"/>
        <v>13560</v>
      </c>
      <c r="H12" s="19">
        <f t="shared" si="4"/>
        <v>21160</v>
      </c>
      <c r="I12" s="19">
        <f t="shared" si="5"/>
        <v>1544.3999999999999</v>
      </c>
      <c r="J12" s="285">
        <v>150</v>
      </c>
      <c r="K12" s="19">
        <f t="shared" si="6"/>
        <v>1058</v>
      </c>
      <c r="L12" s="19">
        <f t="shared" si="7"/>
        <v>211.6</v>
      </c>
      <c r="M12" s="30">
        <f t="shared" si="0"/>
        <v>18196</v>
      </c>
      <c r="N12" s="30">
        <f t="shared" si="1"/>
        <v>4000</v>
      </c>
      <c r="O12" s="30">
        <f t="shared" si="2"/>
        <v>2963.9999999999995</v>
      </c>
      <c r="P12" s="228" t="s">
        <v>303</v>
      </c>
      <c r="Q12" s="228" t="s">
        <v>253</v>
      </c>
      <c r="R12" s="228" t="s">
        <v>348</v>
      </c>
      <c r="S12" s="32"/>
      <c r="T12" s="32"/>
    </row>
    <row r="13" spans="1:20" s="27" customFormat="1" ht="11.25" customHeight="1">
      <c r="A13" s="21" t="str">
        <f>συμβολαια!A13</f>
        <v>..??..</v>
      </c>
      <c r="B13" s="152" t="str">
        <f>συμβολαια!C13</f>
        <v>δωρεά</v>
      </c>
      <c r="C13" s="56">
        <f>συμβολαια!D13</f>
        <v>630000</v>
      </c>
      <c r="D13" s="284">
        <v>1000</v>
      </c>
      <c r="E13" s="284">
        <v>3000</v>
      </c>
      <c r="F13" s="284">
        <v>3600</v>
      </c>
      <c r="G13" s="284">
        <f t="shared" si="3"/>
        <v>6120</v>
      </c>
      <c r="H13" s="19">
        <f t="shared" si="4"/>
        <v>13720</v>
      </c>
      <c r="I13" s="19">
        <f t="shared" si="5"/>
        <v>874.8</v>
      </c>
      <c r="J13" s="285">
        <v>150</v>
      </c>
      <c r="K13" s="19">
        <f t="shared" si="6"/>
        <v>686</v>
      </c>
      <c r="L13" s="19">
        <f t="shared" si="7"/>
        <v>137.20000000000002</v>
      </c>
      <c r="M13" s="30">
        <f t="shared" si="0"/>
        <v>11872</v>
      </c>
      <c r="N13" s="30">
        <f t="shared" si="1"/>
        <v>4000</v>
      </c>
      <c r="O13" s="30">
        <f t="shared" si="2"/>
        <v>1848</v>
      </c>
      <c r="P13" s="228" t="s">
        <v>303</v>
      </c>
      <c r="Q13" s="228" t="s">
        <v>253</v>
      </c>
      <c r="R13" s="228" t="s">
        <v>348</v>
      </c>
      <c r="S13" s="32"/>
      <c r="T13" s="32"/>
    </row>
    <row r="14" spans="1:20" s="27" customFormat="1">
      <c r="A14" s="21" t="str">
        <f>συμβολαια!A14</f>
        <v>..???..</v>
      </c>
      <c r="B14" s="152" t="str">
        <f>συμβολαια!C14</f>
        <v>διανομή</v>
      </c>
      <c r="C14" s="56">
        <f>συμβολαια!D14</f>
        <v>6000000</v>
      </c>
      <c r="D14" s="284">
        <v>1000</v>
      </c>
      <c r="E14" s="284">
        <v>3000</v>
      </c>
      <c r="F14" s="284">
        <v>3600</v>
      </c>
      <c r="G14" s="284">
        <f t="shared" si="3"/>
        <v>70560</v>
      </c>
      <c r="H14" s="19">
        <f t="shared" si="4"/>
        <v>78160</v>
      </c>
      <c r="I14" s="19">
        <f t="shared" si="5"/>
        <v>6674.4</v>
      </c>
      <c r="J14" s="285">
        <v>150</v>
      </c>
      <c r="K14" s="19">
        <f t="shared" si="6"/>
        <v>3908</v>
      </c>
      <c r="L14" s="19">
        <f t="shared" si="7"/>
        <v>781.6</v>
      </c>
      <c r="M14" s="30">
        <f t="shared" si="0"/>
        <v>66646</v>
      </c>
      <c r="N14" s="30">
        <f t="shared" si="1"/>
        <v>4000</v>
      </c>
      <c r="O14" s="30">
        <f t="shared" si="2"/>
        <v>11514</v>
      </c>
      <c r="P14" s="228" t="s">
        <v>303</v>
      </c>
      <c r="Q14" s="228" t="s">
        <v>253</v>
      </c>
      <c r="R14" s="228" t="s">
        <v>348</v>
      </c>
      <c r="S14" s="32"/>
      <c r="T14" s="32"/>
    </row>
    <row r="15" spans="1:20" s="27" customFormat="1">
      <c r="A15" s="21">
        <f>συμβολαια!A15</f>
        <v>0</v>
      </c>
      <c r="B15" s="152" t="str">
        <f>συμβολαια!C15</f>
        <v>οριζόντιος σύσταση</v>
      </c>
      <c r="C15" s="56">
        <f>συμβολαια!D15</f>
        <v>0</v>
      </c>
      <c r="D15" s="284">
        <v>1000</v>
      </c>
      <c r="E15" s="284">
        <v>3000</v>
      </c>
      <c r="F15" s="284">
        <v>3600</v>
      </c>
      <c r="G15" s="284">
        <f t="shared" si="3"/>
        <v>-1440</v>
      </c>
      <c r="H15" s="19">
        <f t="shared" si="4"/>
        <v>6160</v>
      </c>
      <c r="I15" s="19">
        <f t="shared" si="5"/>
        <v>194.4</v>
      </c>
      <c r="J15" s="285">
        <v>150</v>
      </c>
      <c r="K15" s="19">
        <f t="shared" si="6"/>
        <v>308</v>
      </c>
      <c r="L15" s="19">
        <f t="shared" si="7"/>
        <v>61.6</v>
      </c>
      <c r="M15" s="30">
        <f t="shared" si="0"/>
        <v>5446</v>
      </c>
      <c r="N15" s="30">
        <f t="shared" si="1"/>
        <v>4000</v>
      </c>
      <c r="O15" s="30">
        <f t="shared" si="2"/>
        <v>714</v>
      </c>
      <c r="P15" s="228" t="s">
        <v>303</v>
      </c>
      <c r="Q15" s="228" t="s">
        <v>253</v>
      </c>
      <c r="R15" s="228" t="s">
        <v>348</v>
      </c>
      <c r="S15" s="32"/>
      <c r="T15" s="32"/>
    </row>
    <row r="16" spans="1:20" s="27" customFormat="1">
      <c r="A16" s="21">
        <f>συμβολαια!A16</f>
        <v>0</v>
      </c>
      <c r="B16" s="152" t="str">
        <f>συμβολαια!C16</f>
        <v>κάθετος σύσταση</v>
      </c>
      <c r="C16" s="56">
        <f>συμβολαια!D16</f>
        <v>0</v>
      </c>
      <c r="D16" s="284">
        <v>1000</v>
      </c>
      <c r="E16" s="284">
        <v>3000</v>
      </c>
      <c r="F16" s="284">
        <v>3600</v>
      </c>
      <c r="G16" s="284">
        <f t="shared" si="3"/>
        <v>-1440</v>
      </c>
      <c r="H16" s="19">
        <f t="shared" si="4"/>
        <v>6160</v>
      </c>
      <c r="I16" s="19">
        <f t="shared" si="5"/>
        <v>194.4</v>
      </c>
      <c r="J16" s="285">
        <v>150</v>
      </c>
      <c r="K16" s="19">
        <f t="shared" si="6"/>
        <v>308</v>
      </c>
      <c r="L16" s="19">
        <f t="shared" si="7"/>
        <v>61.6</v>
      </c>
      <c r="M16" s="30">
        <f t="shared" si="0"/>
        <v>5446</v>
      </c>
      <c r="N16" s="30">
        <f t="shared" si="1"/>
        <v>4000</v>
      </c>
      <c r="O16" s="30">
        <f t="shared" si="2"/>
        <v>714</v>
      </c>
      <c r="P16" s="228" t="s">
        <v>303</v>
      </c>
      <c r="Q16" s="228" t="s">
        <v>253</v>
      </c>
      <c r="R16" s="228" t="s">
        <v>348</v>
      </c>
      <c r="S16" s="32"/>
      <c r="T16" s="32"/>
    </row>
    <row r="17" spans="1:20" s="27" customFormat="1">
      <c r="A17" s="21" t="str">
        <f>συμβολαια!A17</f>
        <v>..??..</v>
      </c>
      <c r="B17" s="152" t="str">
        <f>συμβολαια!C17</f>
        <v>γονική</v>
      </c>
      <c r="C17" s="56">
        <f>συμβολαια!D17</f>
        <v>1300000</v>
      </c>
      <c r="D17" s="284">
        <v>1000</v>
      </c>
      <c r="E17" s="284">
        <v>3000</v>
      </c>
      <c r="F17" s="284">
        <v>3600</v>
      </c>
      <c r="G17" s="284">
        <f t="shared" si="3"/>
        <v>14160</v>
      </c>
      <c r="H17" s="19">
        <f t="shared" si="4"/>
        <v>21760</v>
      </c>
      <c r="I17" s="19">
        <f t="shared" si="5"/>
        <v>1598.3999999999999</v>
      </c>
      <c r="J17" s="285">
        <v>150</v>
      </c>
      <c r="K17" s="19">
        <f t="shared" si="6"/>
        <v>1088</v>
      </c>
      <c r="L17" s="19">
        <f t="shared" si="7"/>
        <v>217.6</v>
      </c>
      <c r="M17" s="30">
        <f t="shared" si="0"/>
        <v>18706</v>
      </c>
      <c r="N17" s="30">
        <f t="shared" si="1"/>
        <v>4000</v>
      </c>
      <c r="O17" s="30">
        <f t="shared" si="2"/>
        <v>3053.9999999999995</v>
      </c>
      <c r="P17" s="228" t="s">
        <v>303</v>
      </c>
      <c r="Q17" s="228" t="s">
        <v>253</v>
      </c>
      <c r="R17" s="228" t="s">
        <v>348</v>
      </c>
      <c r="S17" s="32"/>
      <c r="T17" s="32"/>
    </row>
    <row r="18" spans="1:20" s="27" customFormat="1">
      <c r="A18" s="21" t="str">
        <f>συμβολαια!A18</f>
        <v>????</v>
      </c>
      <c r="B18" s="152" t="str">
        <f>συμβολαια!C18</f>
        <v xml:space="preserve">γονική καταστήματος &amp; ψιλής κυριότητας ( διαμερίσματος ) </v>
      </c>
      <c r="C18" s="56">
        <f>συμβολαια!D18</f>
        <v>3550000</v>
      </c>
      <c r="D18" s="284">
        <v>1000</v>
      </c>
      <c r="E18" s="284">
        <v>3000</v>
      </c>
      <c r="F18" s="284">
        <v>3600</v>
      </c>
      <c r="G18" s="284">
        <f t="shared" si="3"/>
        <v>41160</v>
      </c>
      <c r="H18" s="19">
        <f t="shared" si="4"/>
        <v>48760</v>
      </c>
      <c r="I18" s="19">
        <f t="shared" si="5"/>
        <v>4028.3999999999996</v>
      </c>
      <c r="J18" s="285">
        <v>150</v>
      </c>
      <c r="K18" s="19">
        <f t="shared" si="6"/>
        <v>2438</v>
      </c>
      <c r="L18" s="19">
        <f t="shared" si="7"/>
        <v>487.6</v>
      </c>
      <c r="M18" s="30">
        <f t="shared" si="0"/>
        <v>41656</v>
      </c>
      <c r="N18" s="30">
        <f t="shared" si="1"/>
        <v>4000</v>
      </c>
      <c r="O18" s="30">
        <f t="shared" si="2"/>
        <v>7104</v>
      </c>
      <c r="P18" s="228" t="s">
        <v>303</v>
      </c>
      <c r="Q18" s="228" t="s">
        <v>253</v>
      </c>
      <c r="R18" s="228" t="s">
        <v>348</v>
      </c>
      <c r="S18" s="32"/>
      <c r="T18" s="32"/>
    </row>
    <row r="19" spans="1:20" s="27" customFormat="1">
      <c r="A19" s="21">
        <f>συμβολαια!A19</f>
        <v>0</v>
      </c>
      <c r="B19" s="152" t="str">
        <f>συμβολαια!C19</f>
        <v>οριζόντιος σύσταση</v>
      </c>
      <c r="C19" s="56">
        <f>συμβολαια!D19</f>
        <v>0</v>
      </c>
      <c r="D19" s="284">
        <v>1000</v>
      </c>
      <c r="E19" s="284">
        <v>3000</v>
      </c>
      <c r="F19" s="284">
        <v>3600</v>
      </c>
      <c r="G19" s="284">
        <f t="shared" si="3"/>
        <v>-1440</v>
      </c>
      <c r="H19" s="19">
        <f t="shared" si="4"/>
        <v>6160</v>
      </c>
      <c r="I19" s="19">
        <f t="shared" si="5"/>
        <v>194.4</v>
      </c>
      <c r="J19" s="285">
        <v>150</v>
      </c>
      <c r="K19" s="19">
        <f t="shared" si="6"/>
        <v>308</v>
      </c>
      <c r="L19" s="19">
        <f t="shared" si="7"/>
        <v>61.6</v>
      </c>
      <c r="M19" s="30">
        <f t="shared" si="0"/>
        <v>5446</v>
      </c>
      <c r="N19" s="30">
        <f t="shared" si="1"/>
        <v>4000</v>
      </c>
      <c r="O19" s="30">
        <f t="shared" si="2"/>
        <v>714</v>
      </c>
      <c r="P19" s="228" t="s">
        <v>303</v>
      </c>
      <c r="Q19" s="228" t="s">
        <v>253</v>
      </c>
      <c r="R19" s="228" t="s">
        <v>348</v>
      </c>
      <c r="S19" s="32"/>
      <c r="T19" s="32"/>
    </row>
    <row r="20" spans="1:20" s="27" customFormat="1">
      <c r="A20" s="21" t="str">
        <f>συμβολαια!A20</f>
        <v>..??..</v>
      </c>
      <c r="B20" s="152" t="str">
        <f>συμβολαια!C20</f>
        <v xml:space="preserve">γονικής πρόταση </v>
      </c>
      <c r="C20" s="56">
        <f>συμβολαια!D20</f>
        <v>1300000</v>
      </c>
      <c r="D20" s="284">
        <v>1000</v>
      </c>
      <c r="E20" s="284">
        <v>3000</v>
      </c>
      <c r="F20" s="284">
        <v>3600</v>
      </c>
      <c r="G20" s="284">
        <f t="shared" si="3"/>
        <v>14160</v>
      </c>
      <c r="H20" s="19">
        <f t="shared" si="4"/>
        <v>21760</v>
      </c>
      <c r="I20" s="19">
        <f t="shared" si="5"/>
        <v>1598.3999999999999</v>
      </c>
      <c r="J20" s="285">
        <v>150</v>
      </c>
      <c r="K20" s="19">
        <f t="shared" si="6"/>
        <v>1088</v>
      </c>
      <c r="L20" s="19">
        <f t="shared" si="7"/>
        <v>217.6</v>
      </c>
      <c r="M20" s="30">
        <f t="shared" si="0"/>
        <v>18706</v>
      </c>
      <c r="N20" s="30">
        <f t="shared" si="1"/>
        <v>4000</v>
      </c>
      <c r="O20" s="30">
        <f t="shared" si="2"/>
        <v>3053.9999999999995</v>
      </c>
      <c r="P20" s="228" t="s">
        <v>303</v>
      </c>
      <c r="Q20" s="228" t="s">
        <v>253</v>
      </c>
      <c r="R20" s="228" t="s">
        <v>348</v>
      </c>
      <c r="S20" s="32"/>
      <c r="T20" s="32"/>
    </row>
    <row r="21" spans="1:20" s="27" customFormat="1">
      <c r="A21" s="21" t="str">
        <f>συμβολαια!A21</f>
        <v>..??..</v>
      </c>
      <c r="B21" s="152" t="str">
        <f>συμβολαια!C21</f>
        <v>αγοραπωλησία τίμημα = Δ.Ο.Υ. =</v>
      </c>
      <c r="C21" s="56">
        <f>συμβολαια!D21</f>
        <v>1000000</v>
      </c>
      <c r="D21" s="284">
        <v>1000</v>
      </c>
      <c r="E21" s="284">
        <v>3000</v>
      </c>
      <c r="F21" s="284">
        <v>3600</v>
      </c>
      <c r="G21" s="284">
        <f t="shared" si="3"/>
        <v>10560</v>
      </c>
      <c r="H21" s="19">
        <f t="shared" si="4"/>
        <v>18160</v>
      </c>
      <c r="I21" s="19">
        <f t="shared" si="5"/>
        <v>1274.3999999999999</v>
      </c>
      <c r="J21" s="285">
        <v>150</v>
      </c>
      <c r="K21" s="19">
        <f t="shared" si="6"/>
        <v>908</v>
      </c>
      <c r="L21" s="19">
        <f t="shared" si="7"/>
        <v>181.6</v>
      </c>
      <c r="M21" s="30">
        <f t="shared" si="0"/>
        <v>15646</v>
      </c>
      <c r="N21" s="30">
        <f t="shared" si="1"/>
        <v>4000</v>
      </c>
      <c r="O21" s="30">
        <f t="shared" si="2"/>
        <v>2513.9999999999995</v>
      </c>
      <c r="P21" s="228" t="s">
        <v>303</v>
      </c>
      <c r="Q21" s="228" t="s">
        <v>253</v>
      </c>
      <c r="R21" s="228" t="s">
        <v>348</v>
      </c>
      <c r="S21" s="32"/>
      <c r="T21" s="32"/>
    </row>
    <row r="22" spans="1:20" s="27" customFormat="1">
      <c r="A22" s="21" t="str">
        <f>συμβολαια!A22</f>
        <v>..??..</v>
      </c>
      <c r="B22" s="152" t="str">
        <f>συμβολαια!C22</f>
        <v>γονική { με παρακράτηση επικαρπίας</v>
      </c>
      <c r="C22" s="56">
        <f>συμβολαια!D22</f>
        <v>5600000</v>
      </c>
      <c r="D22" s="284"/>
      <c r="E22" s="284">
        <v>3000</v>
      </c>
      <c r="F22" s="284"/>
      <c r="G22" s="284"/>
      <c r="H22" s="19">
        <f t="shared" si="4"/>
        <v>3000</v>
      </c>
      <c r="I22" s="19">
        <f t="shared" si="5"/>
        <v>0</v>
      </c>
      <c r="J22" s="285">
        <v>150</v>
      </c>
      <c r="K22" s="19">
        <f t="shared" si="6"/>
        <v>150</v>
      </c>
      <c r="L22" s="19">
        <f t="shared" si="7"/>
        <v>30</v>
      </c>
      <c r="M22" s="30">
        <f t="shared" si="0"/>
        <v>2670</v>
      </c>
      <c r="N22" s="30">
        <f t="shared" si="1"/>
        <v>3000</v>
      </c>
      <c r="O22" s="30">
        <f t="shared" si="2"/>
        <v>330</v>
      </c>
      <c r="P22" s="228" t="s">
        <v>303</v>
      </c>
      <c r="Q22" s="228" t="s">
        <v>253</v>
      </c>
      <c r="R22" s="228" t="s">
        <v>348</v>
      </c>
      <c r="S22" s="32"/>
      <c r="T22" s="32"/>
    </row>
    <row r="23" spans="1:20" s="27" customFormat="1">
      <c r="A23" s="21" t="str">
        <f>συμβολαια!A23</f>
        <v>..??..</v>
      </c>
      <c r="B23" s="152" t="str">
        <f>συμβολαια!C23</f>
        <v>κληρονομιάς αποδοχή</v>
      </c>
      <c r="C23" s="56">
        <f>συμβολαια!D23</f>
        <v>0</v>
      </c>
      <c r="D23" s="284">
        <v>1000</v>
      </c>
      <c r="E23" s="284">
        <v>3000</v>
      </c>
      <c r="F23" s="284">
        <v>3600</v>
      </c>
      <c r="G23" s="284">
        <f t="shared" si="3"/>
        <v>-1440</v>
      </c>
      <c r="H23" s="19">
        <f t="shared" si="4"/>
        <v>6160</v>
      </c>
      <c r="I23" s="19">
        <f t="shared" si="5"/>
        <v>194.4</v>
      </c>
      <c r="J23" s="285">
        <v>150</v>
      </c>
      <c r="K23" s="19">
        <f t="shared" si="6"/>
        <v>308</v>
      </c>
      <c r="L23" s="19">
        <f t="shared" si="7"/>
        <v>61.6</v>
      </c>
      <c r="M23" s="30">
        <f t="shared" si="0"/>
        <v>5446</v>
      </c>
      <c r="N23" s="30">
        <f t="shared" si="1"/>
        <v>4000</v>
      </c>
      <c r="O23" s="30">
        <f t="shared" si="2"/>
        <v>714</v>
      </c>
      <c r="P23" s="228" t="s">
        <v>303</v>
      </c>
      <c r="Q23" s="228" t="s">
        <v>253</v>
      </c>
      <c r="R23" s="228" t="s">
        <v>348</v>
      </c>
      <c r="S23" s="32"/>
      <c r="T23" s="32"/>
    </row>
    <row r="24" spans="1:20" s="27" customFormat="1">
      <c r="A24" s="21" t="str">
        <f>συμβολαια!A24</f>
        <v>..??..</v>
      </c>
      <c r="B24" s="152" t="str">
        <f>συμβολαια!C24</f>
        <v>αγοραπωλησία τίμημα = Δ.Ο.Υ. =</v>
      </c>
      <c r="C24" s="56">
        <f>συμβολαια!D24</f>
        <v>400000</v>
      </c>
      <c r="D24" s="284">
        <v>1000</v>
      </c>
      <c r="E24" s="284">
        <v>3000</v>
      </c>
      <c r="F24" s="284">
        <v>3600</v>
      </c>
      <c r="G24" s="284">
        <f t="shared" si="3"/>
        <v>3360</v>
      </c>
      <c r="H24" s="19">
        <f t="shared" si="4"/>
        <v>10960</v>
      </c>
      <c r="I24" s="19">
        <f t="shared" si="5"/>
        <v>626.4</v>
      </c>
      <c r="J24" s="285">
        <v>150</v>
      </c>
      <c r="K24" s="19">
        <f t="shared" si="6"/>
        <v>548</v>
      </c>
      <c r="L24" s="19">
        <f t="shared" si="7"/>
        <v>109.60000000000001</v>
      </c>
      <c r="M24" s="30">
        <f t="shared" si="0"/>
        <v>9526</v>
      </c>
      <c r="N24" s="30">
        <f t="shared" si="1"/>
        <v>4000</v>
      </c>
      <c r="O24" s="30">
        <f t="shared" si="2"/>
        <v>1434</v>
      </c>
      <c r="P24" s="228" t="s">
        <v>303</v>
      </c>
      <c r="Q24" s="228" t="s">
        <v>253</v>
      </c>
      <c r="R24" s="228" t="s">
        <v>348</v>
      </c>
      <c r="S24" s="32"/>
      <c r="T24" s="32"/>
    </row>
    <row r="25" spans="1:20" s="27" customFormat="1">
      <c r="A25" s="21" t="str">
        <f>συμβολαια!A25</f>
        <v>..??..</v>
      </c>
      <c r="B25" s="152" t="str">
        <f>συμβολαια!C25</f>
        <v>αγοραπωλησία τίμημα 500.000 Δ.Ο.Υ. =</v>
      </c>
      <c r="C25" s="56">
        <f>συμβολαια!D25</f>
        <v>525000</v>
      </c>
      <c r="D25" s="284">
        <v>1000</v>
      </c>
      <c r="E25" s="284">
        <v>3000</v>
      </c>
      <c r="F25" s="284">
        <v>3600</v>
      </c>
      <c r="G25" s="284">
        <f t="shared" si="3"/>
        <v>4860</v>
      </c>
      <c r="H25" s="19">
        <f t="shared" si="4"/>
        <v>12460</v>
      </c>
      <c r="I25" s="19">
        <f t="shared" si="5"/>
        <v>761.4</v>
      </c>
      <c r="J25" s="285">
        <v>150</v>
      </c>
      <c r="K25" s="19">
        <f t="shared" si="6"/>
        <v>623</v>
      </c>
      <c r="L25" s="19">
        <f t="shared" si="7"/>
        <v>124.60000000000001</v>
      </c>
      <c r="M25" s="30">
        <f t="shared" si="0"/>
        <v>10801</v>
      </c>
      <c r="N25" s="30">
        <f t="shared" si="1"/>
        <v>4000</v>
      </c>
      <c r="O25" s="30">
        <f t="shared" si="2"/>
        <v>1659</v>
      </c>
      <c r="P25" s="228" t="s">
        <v>303</v>
      </c>
      <c r="Q25" s="228" t="s">
        <v>253</v>
      </c>
      <c r="R25" s="228" t="s">
        <v>348</v>
      </c>
      <c r="S25" s="32"/>
      <c r="T25" s="32"/>
    </row>
    <row r="26" spans="1:20" s="7" customFormat="1">
      <c r="A26" s="482" t="str">
        <f>συμβολαια!A26</f>
        <v>????</v>
      </c>
      <c r="B26" s="373" t="str">
        <f>συμβολαια!C26</f>
        <v>εξόφληση {{{ δανείου 1.200.000δρχ /// ΑΓΑΠΕ = 15.000</v>
      </c>
      <c r="C26" s="374">
        <f>συμβολαια!D26</f>
        <v>1200000</v>
      </c>
      <c r="D26" s="349">
        <v>1000</v>
      </c>
      <c r="E26" s="349"/>
      <c r="F26" s="349">
        <v>3600</v>
      </c>
      <c r="G26" s="349">
        <f t="shared" si="3"/>
        <v>12960</v>
      </c>
      <c r="H26" s="349">
        <f t="shared" si="4"/>
        <v>17560</v>
      </c>
      <c r="I26" s="349">
        <f t="shared" si="5"/>
        <v>1490.3999999999999</v>
      </c>
      <c r="J26" s="366">
        <v>150</v>
      </c>
      <c r="K26" s="349">
        <f t="shared" si="6"/>
        <v>878</v>
      </c>
      <c r="L26" s="349">
        <f t="shared" si="7"/>
        <v>175.6</v>
      </c>
      <c r="M26" s="375">
        <f t="shared" si="0"/>
        <v>14866</v>
      </c>
      <c r="N26" s="375">
        <f t="shared" si="1"/>
        <v>1000</v>
      </c>
      <c r="O26" s="375">
        <f t="shared" si="2"/>
        <v>2693.9999999999995</v>
      </c>
      <c r="P26" s="354" t="s">
        <v>303</v>
      </c>
      <c r="Q26" s="354" t="s">
        <v>253</v>
      </c>
      <c r="R26" s="354" t="s">
        <v>348</v>
      </c>
      <c r="S26" s="376"/>
      <c r="T26" s="376"/>
    </row>
    <row r="27" spans="1:20" s="7" customFormat="1">
      <c r="A27" s="483"/>
      <c r="B27" s="373" t="str">
        <f>συμβολαια!C27</f>
        <v>υποθήκη εξάλειψη</v>
      </c>
      <c r="C27" s="374">
        <f>συμβολαια!D27</f>
        <v>15000</v>
      </c>
      <c r="D27" s="349">
        <v>1000</v>
      </c>
      <c r="E27" s="349"/>
      <c r="F27" s="422">
        <f>C27*3%</f>
        <v>450</v>
      </c>
      <c r="G27" s="349"/>
      <c r="H27" s="349">
        <f t="shared" si="4"/>
        <v>1450</v>
      </c>
      <c r="I27" s="349">
        <f t="shared" si="5"/>
        <v>40.5</v>
      </c>
      <c r="J27" s="366">
        <v>150</v>
      </c>
      <c r="K27" s="349">
        <f t="shared" si="6"/>
        <v>72.5</v>
      </c>
      <c r="L27" s="349">
        <f t="shared" si="7"/>
        <v>14.5</v>
      </c>
      <c r="M27" s="375">
        <f t="shared" si="0"/>
        <v>1172.5</v>
      </c>
      <c r="N27" s="375">
        <f t="shared" si="1"/>
        <v>1000</v>
      </c>
      <c r="O27" s="375">
        <f t="shared" si="2"/>
        <v>277.5</v>
      </c>
      <c r="P27" s="354" t="s">
        <v>303</v>
      </c>
      <c r="Q27" s="354" t="s">
        <v>253</v>
      </c>
      <c r="R27" s="354" t="s">
        <v>348</v>
      </c>
      <c r="S27" s="376"/>
      <c r="T27" s="376"/>
    </row>
    <row r="28" spans="1:20" s="27" customFormat="1">
      <c r="A28" s="21" t="str">
        <f>συμβολαια!A28</f>
        <v>..??..</v>
      </c>
      <c r="B28" s="152" t="str">
        <f>συμβολαια!C28</f>
        <v>πληρεξούσιο</v>
      </c>
      <c r="C28" s="56">
        <f>συμβολαια!D28</f>
        <v>0</v>
      </c>
      <c r="D28" s="284">
        <v>1000</v>
      </c>
      <c r="E28" s="284">
        <v>3000</v>
      </c>
      <c r="F28" s="284">
        <v>3600</v>
      </c>
      <c r="G28" s="284">
        <f t="shared" si="3"/>
        <v>-1440</v>
      </c>
      <c r="H28" s="19">
        <f t="shared" si="4"/>
        <v>6160</v>
      </c>
      <c r="I28" s="19">
        <f t="shared" si="5"/>
        <v>194.4</v>
      </c>
      <c r="J28" s="285">
        <v>150</v>
      </c>
      <c r="K28" s="19">
        <f t="shared" si="6"/>
        <v>308</v>
      </c>
      <c r="L28" s="19">
        <f t="shared" si="7"/>
        <v>61.6</v>
      </c>
      <c r="M28" s="30">
        <f t="shared" si="0"/>
        <v>5446</v>
      </c>
      <c r="N28" s="30">
        <f t="shared" si="1"/>
        <v>4000</v>
      </c>
      <c r="O28" s="30">
        <f t="shared" si="2"/>
        <v>714</v>
      </c>
      <c r="P28" s="228" t="s">
        <v>303</v>
      </c>
      <c r="Q28" s="228" t="s">
        <v>253</v>
      </c>
      <c r="R28" s="228" t="s">
        <v>348</v>
      </c>
      <c r="S28" s="32"/>
      <c r="T28" s="32"/>
    </row>
    <row r="29" spans="1:20" s="27" customFormat="1">
      <c r="A29" s="21" t="str">
        <f>συμβολαια!A29</f>
        <v>..??..</v>
      </c>
      <c r="B29" s="152" t="str">
        <f>συμβολαια!C29</f>
        <v>κληρονομιάς αποδοχή</v>
      </c>
      <c r="C29" s="56">
        <f>συμβολαια!D29</f>
        <v>0</v>
      </c>
      <c r="D29" s="284">
        <v>1000</v>
      </c>
      <c r="E29" s="284">
        <v>3000</v>
      </c>
      <c r="F29" s="284">
        <v>3600</v>
      </c>
      <c r="G29" s="284">
        <f t="shared" si="3"/>
        <v>-1440</v>
      </c>
      <c r="H29" s="19">
        <f t="shared" si="4"/>
        <v>6160</v>
      </c>
      <c r="I29" s="19">
        <f t="shared" si="5"/>
        <v>194.4</v>
      </c>
      <c r="J29" s="285">
        <v>150</v>
      </c>
      <c r="K29" s="19">
        <f t="shared" si="6"/>
        <v>308</v>
      </c>
      <c r="L29" s="19">
        <f t="shared" si="7"/>
        <v>61.6</v>
      </c>
      <c r="M29" s="30">
        <f t="shared" si="0"/>
        <v>5446</v>
      </c>
      <c r="N29" s="30">
        <f t="shared" si="1"/>
        <v>4000</v>
      </c>
      <c r="O29" s="30">
        <f t="shared" si="2"/>
        <v>714</v>
      </c>
      <c r="P29" s="228" t="s">
        <v>303</v>
      </c>
      <c r="Q29" s="228" t="s">
        <v>253</v>
      </c>
      <c r="R29" s="228" t="s">
        <v>348</v>
      </c>
      <c r="S29" s="32"/>
      <c r="T29" s="32"/>
    </row>
    <row r="30" spans="1:20" s="27" customFormat="1">
      <c r="A30" s="21" t="str">
        <f>συμβολαια!A30</f>
        <v>..??..</v>
      </c>
      <c r="B30" s="152" t="str">
        <f>συμβολαια!C30</f>
        <v>γονική</v>
      </c>
      <c r="C30" s="56">
        <f>συμβολαια!D30</f>
        <v>1187500</v>
      </c>
      <c r="D30" s="284">
        <v>1000</v>
      </c>
      <c r="E30" s="284">
        <v>3000</v>
      </c>
      <c r="F30" s="284">
        <v>3600</v>
      </c>
      <c r="G30" s="284">
        <f t="shared" si="3"/>
        <v>12810</v>
      </c>
      <c r="H30" s="19">
        <f t="shared" si="4"/>
        <v>20410</v>
      </c>
      <c r="I30" s="19">
        <f t="shared" si="5"/>
        <v>1476.8999999999999</v>
      </c>
      <c r="J30" s="285">
        <v>150</v>
      </c>
      <c r="K30" s="19">
        <f t="shared" si="6"/>
        <v>1020.5</v>
      </c>
      <c r="L30" s="19">
        <f t="shared" si="7"/>
        <v>204.1</v>
      </c>
      <c r="M30" s="30">
        <f t="shared" si="0"/>
        <v>17558.5</v>
      </c>
      <c r="N30" s="30">
        <f t="shared" si="1"/>
        <v>4000</v>
      </c>
      <c r="O30" s="30">
        <f t="shared" si="2"/>
        <v>2851.4999999999995</v>
      </c>
      <c r="P30" s="228" t="s">
        <v>303</v>
      </c>
      <c r="Q30" s="228" t="s">
        <v>253</v>
      </c>
      <c r="R30" s="228" t="s">
        <v>348</v>
      </c>
      <c r="S30" s="32"/>
      <c r="T30" s="32"/>
    </row>
    <row r="31" spans="1:20" s="27" customFormat="1">
      <c r="A31" s="21" t="str">
        <f>συμβολαια!A31</f>
        <v>..??..</v>
      </c>
      <c r="B31" s="152" t="str">
        <f>συμβολαια!C31</f>
        <v xml:space="preserve">διανομή </v>
      </c>
      <c r="C31" s="56">
        <f>συμβολαια!D31</f>
        <v>3888000</v>
      </c>
      <c r="D31" s="284">
        <v>1000</v>
      </c>
      <c r="E31" s="284">
        <v>3000</v>
      </c>
      <c r="F31" s="284">
        <v>3600</v>
      </c>
      <c r="G31" s="284">
        <f t="shared" si="3"/>
        <v>45216</v>
      </c>
      <c r="H31" s="19">
        <f t="shared" si="4"/>
        <v>52816</v>
      </c>
      <c r="I31" s="19">
        <f t="shared" si="5"/>
        <v>4393.4399999999996</v>
      </c>
      <c r="J31" s="285">
        <v>150</v>
      </c>
      <c r="K31" s="19">
        <f t="shared" si="6"/>
        <v>2640.8</v>
      </c>
      <c r="L31" s="19">
        <f t="shared" si="7"/>
        <v>528.16</v>
      </c>
      <c r="M31" s="30">
        <f t="shared" si="0"/>
        <v>45103.6</v>
      </c>
      <c r="N31" s="30">
        <f t="shared" si="1"/>
        <v>4000</v>
      </c>
      <c r="O31" s="30">
        <f t="shared" si="2"/>
        <v>7712.4</v>
      </c>
      <c r="P31" s="228" t="s">
        <v>303</v>
      </c>
      <c r="Q31" s="228" t="s">
        <v>253</v>
      </c>
      <c r="R31" s="228" t="s">
        <v>348</v>
      </c>
      <c r="S31" s="32"/>
      <c r="T31" s="32"/>
    </row>
    <row r="32" spans="1:20" s="27" customFormat="1">
      <c r="A32" s="21" t="str">
        <f>συμβολαια!A32</f>
        <v>..??..</v>
      </c>
      <c r="B32" s="152" t="str">
        <f>συμβολαια!C32</f>
        <v>γονική</v>
      </c>
      <c r="C32" s="56">
        <f>συμβολαια!D32</f>
        <v>5150000</v>
      </c>
      <c r="D32" s="284">
        <v>1000</v>
      </c>
      <c r="E32" s="284">
        <v>3000</v>
      </c>
      <c r="F32" s="284">
        <v>3600</v>
      </c>
      <c r="G32" s="284">
        <f t="shared" si="3"/>
        <v>60360</v>
      </c>
      <c r="H32" s="19">
        <f t="shared" si="4"/>
        <v>67960</v>
      </c>
      <c r="I32" s="19">
        <f t="shared" si="5"/>
        <v>5756.4</v>
      </c>
      <c r="J32" s="285">
        <v>150</v>
      </c>
      <c r="K32" s="19">
        <f t="shared" si="6"/>
        <v>3398</v>
      </c>
      <c r="L32" s="19">
        <f t="shared" si="7"/>
        <v>679.6</v>
      </c>
      <c r="M32" s="30">
        <f t="shared" si="0"/>
        <v>57976</v>
      </c>
      <c r="N32" s="30">
        <f t="shared" si="1"/>
        <v>4000</v>
      </c>
      <c r="O32" s="30">
        <f t="shared" si="2"/>
        <v>9984</v>
      </c>
      <c r="P32" s="228" t="s">
        <v>303</v>
      </c>
      <c r="Q32" s="228" t="s">
        <v>253</v>
      </c>
      <c r="R32" s="228" t="s">
        <v>348</v>
      </c>
      <c r="S32" s="32"/>
      <c r="T32" s="32"/>
    </row>
    <row r="33" spans="1:20" s="27" customFormat="1">
      <c r="A33" s="21" t="str">
        <f>συμβολαια!A33</f>
        <v>..??..</v>
      </c>
      <c r="B33" s="152" t="str">
        <f>συμβολαια!C33</f>
        <v>πληρεξούσιο</v>
      </c>
      <c r="C33" s="56">
        <f>συμβολαια!D33</f>
        <v>0</v>
      </c>
      <c r="D33" s="284">
        <v>1000</v>
      </c>
      <c r="E33" s="284">
        <v>3000</v>
      </c>
      <c r="F33" s="284">
        <v>3600</v>
      </c>
      <c r="G33" s="284">
        <f t="shared" si="3"/>
        <v>-1440</v>
      </c>
      <c r="H33" s="19">
        <f t="shared" si="4"/>
        <v>6160</v>
      </c>
      <c r="I33" s="19">
        <f t="shared" si="5"/>
        <v>194.4</v>
      </c>
      <c r="J33" s="285">
        <v>150</v>
      </c>
      <c r="K33" s="19">
        <f t="shared" si="6"/>
        <v>308</v>
      </c>
      <c r="L33" s="19">
        <f t="shared" si="7"/>
        <v>61.6</v>
      </c>
      <c r="M33" s="30">
        <f t="shared" si="0"/>
        <v>5446</v>
      </c>
      <c r="N33" s="30">
        <f t="shared" si="1"/>
        <v>4000</v>
      </c>
      <c r="O33" s="30">
        <f t="shared" si="2"/>
        <v>714</v>
      </c>
      <c r="P33" s="228" t="s">
        <v>303</v>
      </c>
      <c r="Q33" s="228" t="s">
        <v>253</v>
      </c>
      <c r="R33" s="228" t="s">
        <v>348</v>
      </c>
      <c r="S33" s="32"/>
      <c r="T33" s="32"/>
    </row>
    <row r="34" spans="1:20" s="27" customFormat="1">
      <c r="A34" s="21" t="str">
        <f>συμβολαια!A34</f>
        <v>..??..</v>
      </c>
      <c r="B34" s="152" t="str">
        <f>συμβολαια!C34</f>
        <v>βεβαίωση ένορκος</v>
      </c>
      <c r="C34" s="56">
        <f>συμβολαια!D34</f>
        <v>0</v>
      </c>
      <c r="D34" s="284">
        <v>1000</v>
      </c>
      <c r="E34" s="284">
        <v>3000</v>
      </c>
      <c r="F34" s="284">
        <v>3600</v>
      </c>
      <c r="G34" s="284">
        <f t="shared" si="3"/>
        <v>-1440</v>
      </c>
      <c r="H34" s="19">
        <f t="shared" si="4"/>
        <v>6160</v>
      </c>
      <c r="I34" s="19">
        <f t="shared" si="5"/>
        <v>194.4</v>
      </c>
      <c r="J34" s="285">
        <v>150</v>
      </c>
      <c r="K34" s="19">
        <f t="shared" si="6"/>
        <v>308</v>
      </c>
      <c r="L34" s="19">
        <f t="shared" si="7"/>
        <v>61.6</v>
      </c>
      <c r="M34" s="30">
        <f t="shared" si="0"/>
        <v>5446</v>
      </c>
      <c r="N34" s="30">
        <f t="shared" si="1"/>
        <v>4000</v>
      </c>
      <c r="O34" s="30">
        <f t="shared" si="2"/>
        <v>714</v>
      </c>
      <c r="P34" s="228" t="s">
        <v>303</v>
      </c>
      <c r="Q34" s="228" t="s">
        <v>253</v>
      </c>
      <c r="R34" s="228" t="s">
        <v>348</v>
      </c>
      <c r="S34" s="32"/>
      <c r="T34" s="32"/>
    </row>
    <row r="35" spans="1:20" s="27" customFormat="1">
      <c r="A35" s="21" t="str">
        <f>συμβολαια!A35</f>
        <v>..??..</v>
      </c>
      <c r="B35" s="152" t="str">
        <f>συμβολαια!C35</f>
        <v>πληρεξούσιο</v>
      </c>
      <c r="C35" s="56">
        <f>συμβολαια!D35</f>
        <v>0</v>
      </c>
      <c r="D35" s="284">
        <v>1000</v>
      </c>
      <c r="E35" s="284">
        <v>3000</v>
      </c>
      <c r="F35" s="284">
        <v>3600</v>
      </c>
      <c r="G35" s="284">
        <f t="shared" si="3"/>
        <v>-1440</v>
      </c>
      <c r="H35" s="19">
        <f t="shared" si="4"/>
        <v>6160</v>
      </c>
      <c r="I35" s="19">
        <f t="shared" si="5"/>
        <v>194.4</v>
      </c>
      <c r="J35" s="285">
        <v>150</v>
      </c>
      <c r="K35" s="19">
        <f t="shared" si="6"/>
        <v>308</v>
      </c>
      <c r="L35" s="19">
        <f t="shared" si="7"/>
        <v>61.6</v>
      </c>
      <c r="M35" s="30">
        <f t="shared" ref="M35:M48" si="8">H35-O35</f>
        <v>5446</v>
      </c>
      <c r="N35" s="30">
        <f t="shared" si="1"/>
        <v>4000</v>
      </c>
      <c r="O35" s="30">
        <f t="shared" ref="O35:O48" si="9">I35+J35+K35+L35</f>
        <v>714</v>
      </c>
      <c r="P35" s="228" t="s">
        <v>303</v>
      </c>
      <c r="Q35" s="228" t="s">
        <v>253</v>
      </c>
      <c r="R35" s="228" t="s">
        <v>348</v>
      </c>
      <c r="S35" s="32"/>
      <c r="T35" s="32"/>
    </row>
    <row r="36" spans="1:20" s="27" customFormat="1">
      <c r="A36" s="21" t="str">
        <f>συμβολαια!A36</f>
        <v>..??..</v>
      </c>
      <c r="B36" s="152" t="str">
        <f>συμβολαια!C36</f>
        <v>πληρεξούσιο</v>
      </c>
      <c r="C36" s="56">
        <f>συμβολαια!D36</f>
        <v>0</v>
      </c>
      <c r="D36" s="284">
        <v>1000</v>
      </c>
      <c r="E36" s="284">
        <v>3000</v>
      </c>
      <c r="F36" s="284">
        <v>3600</v>
      </c>
      <c r="G36" s="284">
        <f t="shared" si="3"/>
        <v>-1440</v>
      </c>
      <c r="H36" s="19">
        <f t="shared" si="4"/>
        <v>6160</v>
      </c>
      <c r="I36" s="19">
        <f t="shared" si="5"/>
        <v>194.4</v>
      </c>
      <c r="J36" s="285">
        <v>150</v>
      </c>
      <c r="K36" s="19">
        <f t="shared" si="6"/>
        <v>308</v>
      </c>
      <c r="L36" s="19">
        <f t="shared" si="7"/>
        <v>61.6</v>
      </c>
      <c r="M36" s="30">
        <f t="shared" si="8"/>
        <v>5446</v>
      </c>
      <c r="N36" s="30">
        <f t="shared" si="1"/>
        <v>4000</v>
      </c>
      <c r="O36" s="30">
        <f t="shared" si="9"/>
        <v>714</v>
      </c>
      <c r="P36" s="228" t="s">
        <v>303</v>
      </c>
      <c r="Q36" s="228" t="s">
        <v>253</v>
      </c>
      <c r="R36" s="228" t="s">
        <v>348</v>
      </c>
      <c r="S36" s="32"/>
      <c r="T36" s="32"/>
    </row>
    <row r="37" spans="1:20" s="27" customFormat="1">
      <c r="A37" s="21" t="str">
        <f>συμβολαια!A37</f>
        <v>..??..</v>
      </c>
      <c r="B37" s="152" t="str">
        <f>συμβολαια!C37</f>
        <v>πληρεξούσιο</v>
      </c>
      <c r="C37" s="56">
        <f>συμβολαια!D37</f>
        <v>0</v>
      </c>
      <c r="D37" s="284">
        <v>1000</v>
      </c>
      <c r="E37" s="284">
        <v>3000</v>
      </c>
      <c r="F37" s="284">
        <v>3600</v>
      </c>
      <c r="G37" s="284">
        <f t="shared" si="3"/>
        <v>-1440</v>
      </c>
      <c r="H37" s="19">
        <f t="shared" si="4"/>
        <v>6160</v>
      </c>
      <c r="I37" s="19">
        <f t="shared" si="5"/>
        <v>194.4</v>
      </c>
      <c r="J37" s="285">
        <v>150</v>
      </c>
      <c r="K37" s="19">
        <f t="shared" si="6"/>
        <v>308</v>
      </c>
      <c r="L37" s="19">
        <f t="shared" si="7"/>
        <v>61.6</v>
      </c>
      <c r="M37" s="30">
        <f t="shared" si="8"/>
        <v>5446</v>
      </c>
      <c r="N37" s="30">
        <f t="shared" si="1"/>
        <v>4000</v>
      </c>
      <c r="O37" s="30">
        <f t="shared" si="9"/>
        <v>714</v>
      </c>
      <c r="P37" s="228" t="s">
        <v>303</v>
      </c>
      <c r="Q37" s="228" t="s">
        <v>253</v>
      </c>
      <c r="R37" s="228" t="s">
        <v>348</v>
      </c>
      <c r="S37" s="32"/>
      <c r="T37" s="32"/>
    </row>
    <row r="38" spans="1:20" s="27" customFormat="1">
      <c r="A38" s="21" t="str">
        <f>συμβολαια!A38</f>
        <v>..??..</v>
      </c>
      <c r="B38" s="152" t="str">
        <f>συμβολαια!C38</f>
        <v>δωρεά</v>
      </c>
      <c r="C38" s="56">
        <f>συμβολαια!D38</f>
        <v>950000</v>
      </c>
      <c r="D38" s="284">
        <v>1000</v>
      </c>
      <c r="E38" s="284">
        <v>3000</v>
      </c>
      <c r="F38" s="284">
        <v>3600</v>
      </c>
      <c r="G38" s="284">
        <f t="shared" si="3"/>
        <v>9960</v>
      </c>
      <c r="H38" s="19">
        <f t="shared" si="4"/>
        <v>17560</v>
      </c>
      <c r="I38" s="19">
        <f t="shared" si="5"/>
        <v>1220.3999999999999</v>
      </c>
      <c r="J38" s="285">
        <v>150</v>
      </c>
      <c r="K38" s="19">
        <f t="shared" si="6"/>
        <v>878</v>
      </c>
      <c r="L38" s="19">
        <f t="shared" si="7"/>
        <v>175.6</v>
      </c>
      <c r="M38" s="30">
        <f t="shared" si="8"/>
        <v>15136</v>
      </c>
      <c r="N38" s="30">
        <f t="shared" si="1"/>
        <v>4000</v>
      </c>
      <c r="O38" s="30">
        <f t="shared" si="9"/>
        <v>2423.9999999999995</v>
      </c>
      <c r="P38" s="228" t="s">
        <v>303</v>
      </c>
      <c r="Q38" s="228" t="s">
        <v>253</v>
      </c>
      <c r="R38" s="228" t="s">
        <v>348</v>
      </c>
      <c r="S38" s="32"/>
      <c r="T38" s="32"/>
    </row>
    <row r="39" spans="1:20" s="27" customFormat="1">
      <c r="A39" s="21" t="str">
        <f>συμβολαια!A39</f>
        <v>..??..</v>
      </c>
      <c r="B39" s="152" t="str">
        <f>συμβολαια!C39</f>
        <v>πληρεξούσιο {{{ βεβαίωση ένορκος</v>
      </c>
      <c r="C39" s="56">
        <f>συμβολαια!D39</f>
        <v>0</v>
      </c>
      <c r="D39" s="284">
        <v>1000</v>
      </c>
      <c r="E39" s="284">
        <v>3000</v>
      </c>
      <c r="F39" s="284">
        <v>3600</v>
      </c>
      <c r="G39" s="284">
        <f t="shared" si="3"/>
        <v>-1440</v>
      </c>
      <c r="H39" s="19">
        <f t="shared" si="4"/>
        <v>6160</v>
      </c>
      <c r="I39" s="19">
        <f t="shared" si="5"/>
        <v>194.4</v>
      </c>
      <c r="J39" s="285">
        <v>150</v>
      </c>
      <c r="K39" s="19">
        <f t="shared" si="6"/>
        <v>308</v>
      </c>
      <c r="L39" s="19">
        <f t="shared" si="7"/>
        <v>61.6</v>
      </c>
      <c r="M39" s="30">
        <f t="shared" si="8"/>
        <v>5446</v>
      </c>
      <c r="N39" s="30">
        <f t="shared" si="1"/>
        <v>4000</v>
      </c>
      <c r="O39" s="30">
        <f t="shared" si="9"/>
        <v>714</v>
      </c>
      <c r="P39" s="228" t="s">
        <v>303</v>
      </c>
      <c r="Q39" s="228" t="s">
        <v>253</v>
      </c>
      <c r="R39" s="228" t="s">
        <v>348</v>
      </c>
      <c r="S39" s="32"/>
      <c r="T39" s="32"/>
    </row>
    <row r="40" spans="1:20" s="27" customFormat="1">
      <c r="A40" s="21" t="str">
        <f>συμβολαια!A40</f>
        <v>..??..</v>
      </c>
      <c r="B40" s="152" t="str">
        <f>συμβολαια!C40</f>
        <v>βεβαίωση ένορκος</v>
      </c>
      <c r="C40" s="56">
        <f>συμβολαια!D40</f>
        <v>0</v>
      </c>
      <c r="D40" s="284">
        <v>1000</v>
      </c>
      <c r="E40" s="284">
        <v>3000</v>
      </c>
      <c r="F40" s="284">
        <v>3600</v>
      </c>
      <c r="G40" s="284">
        <f t="shared" si="3"/>
        <v>-1440</v>
      </c>
      <c r="H40" s="19">
        <f t="shared" si="4"/>
        <v>6160</v>
      </c>
      <c r="I40" s="19">
        <f t="shared" si="5"/>
        <v>194.4</v>
      </c>
      <c r="J40" s="285">
        <v>150</v>
      </c>
      <c r="K40" s="19">
        <f t="shared" si="6"/>
        <v>308</v>
      </c>
      <c r="L40" s="19">
        <f t="shared" si="7"/>
        <v>61.6</v>
      </c>
      <c r="M40" s="30">
        <f t="shared" si="8"/>
        <v>5446</v>
      </c>
      <c r="N40" s="30">
        <f t="shared" si="1"/>
        <v>4000</v>
      </c>
      <c r="O40" s="30">
        <f t="shared" si="9"/>
        <v>714</v>
      </c>
      <c r="P40" s="228" t="s">
        <v>303</v>
      </c>
      <c r="Q40" s="228" t="s">
        <v>253</v>
      </c>
      <c r="R40" s="228" t="s">
        <v>348</v>
      </c>
      <c r="S40" s="32"/>
      <c r="T40" s="32"/>
    </row>
    <row r="41" spans="1:20" s="27" customFormat="1">
      <c r="A41" s="21" t="str">
        <f>συμβολαια!A41</f>
        <v>..??..</v>
      </c>
      <c r="B41" s="152" t="str">
        <f>συμβολαια!C41</f>
        <v>μίσθωση αγροτεμαχίων για αγροτικά ( 40.000 ετησίως -10έτη ){ λέει 300.000</v>
      </c>
      <c r="C41" s="56">
        <f>συμβολαια!D41</f>
        <v>400000</v>
      </c>
      <c r="D41" s="284">
        <v>1000</v>
      </c>
      <c r="E41" s="284">
        <v>3000</v>
      </c>
      <c r="F41" s="284">
        <v>3600</v>
      </c>
      <c r="G41" s="284">
        <f t="shared" si="3"/>
        <v>3360</v>
      </c>
      <c r="H41" s="19">
        <f t="shared" si="4"/>
        <v>10960</v>
      </c>
      <c r="I41" s="19">
        <f t="shared" si="5"/>
        <v>626.4</v>
      </c>
      <c r="J41" s="285">
        <v>150</v>
      </c>
      <c r="K41" s="19">
        <f t="shared" si="6"/>
        <v>548</v>
      </c>
      <c r="L41" s="19">
        <f t="shared" si="7"/>
        <v>109.60000000000001</v>
      </c>
      <c r="M41" s="30">
        <f t="shared" si="8"/>
        <v>9526</v>
      </c>
      <c r="N41" s="30">
        <f t="shared" si="1"/>
        <v>4000</v>
      </c>
      <c r="O41" s="30">
        <f t="shared" si="9"/>
        <v>1434</v>
      </c>
      <c r="P41" s="228" t="s">
        <v>303</v>
      </c>
      <c r="Q41" s="228" t="s">
        <v>253</v>
      </c>
      <c r="R41" s="228" t="s">
        <v>348</v>
      </c>
      <c r="S41" s="32"/>
      <c r="T41" s="32"/>
    </row>
    <row r="42" spans="1:20" s="27" customFormat="1">
      <c r="A42" s="21" t="str">
        <f>συμβολαια!A42</f>
        <v>..??..</v>
      </c>
      <c r="B42" s="152" t="str">
        <f>συμβολαια!C42</f>
        <v>κληρονομιάς αποδοχή</v>
      </c>
      <c r="C42" s="56">
        <f>συμβολαια!D42</f>
        <v>0</v>
      </c>
      <c r="D42" s="284">
        <v>1000</v>
      </c>
      <c r="E42" s="284">
        <v>3000</v>
      </c>
      <c r="F42" s="284">
        <v>3600</v>
      </c>
      <c r="G42" s="284">
        <f t="shared" si="3"/>
        <v>-1440</v>
      </c>
      <c r="H42" s="19">
        <f t="shared" si="4"/>
        <v>6160</v>
      </c>
      <c r="I42" s="19">
        <f t="shared" si="5"/>
        <v>194.4</v>
      </c>
      <c r="J42" s="285">
        <v>150</v>
      </c>
      <c r="K42" s="19">
        <f t="shared" si="6"/>
        <v>308</v>
      </c>
      <c r="L42" s="19">
        <f t="shared" si="7"/>
        <v>61.6</v>
      </c>
      <c r="M42" s="30">
        <f t="shared" si="8"/>
        <v>5446</v>
      </c>
      <c r="N42" s="30">
        <f t="shared" si="1"/>
        <v>4000</v>
      </c>
      <c r="O42" s="30">
        <f t="shared" si="9"/>
        <v>714</v>
      </c>
      <c r="P42" s="228" t="s">
        <v>303</v>
      </c>
      <c r="Q42" s="228" t="s">
        <v>253</v>
      </c>
      <c r="R42" s="228" t="s">
        <v>348</v>
      </c>
      <c r="S42" s="32"/>
      <c r="T42" s="32"/>
    </row>
    <row r="43" spans="1:20" s="27" customFormat="1">
      <c r="A43" s="21" t="str">
        <f>συμβολαια!A43</f>
        <v>????</v>
      </c>
      <c r="B43" s="152" t="str">
        <f>συμβολαια!C43</f>
        <v>οριζόντιος σύσταση</v>
      </c>
      <c r="C43" s="56">
        <f>συμβολαια!D43</f>
        <v>0</v>
      </c>
      <c r="D43" s="284">
        <v>1000</v>
      </c>
      <c r="E43" s="284">
        <v>3000</v>
      </c>
      <c r="F43" s="284">
        <v>3600</v>
      </c>
      <c r="G43" s="284">
        <f t="shared" si="3"/>
        <v>-1440</v>
      </c>
      <c r="H43" s="19">
        <f t="shared" si="4"/>
        <v>6160</v>
      </c>
      <c r="I43" s="19">
        <f t="shared" si="5"/>
        <v>194.4</v>
      </c>
      <c r="J43" s="285">
        <v>150</v>
      </c>
      <c r="K43" s="19">
        <f t="shared" si="6"/>
        <v>308</v>
      </c>
      <c r="L43" s="19">
        <f t="shared" si="7"/>
        <v>61.6</v>
      </c>
      <c r="M43" s="30">
        <f t="shared" si="8"/>
        <v>5446</v>
      </c>
      <c r="N43" s="30">
        <f t="shared" si="1"/>
        <v>4000</v>
      </c>
      <c r="O43" s="30">
        <f t="shared" si="9"/>
        <v>714</v>
      </c>
      <c r="P43" s="228" t="s">
        <v>303</v>
      </c>
      <c r="Q43" s="228" t="s">
        <v>253</v>
      </c>
      <c r="R43" s="228" t="s">
        <v>348</v>
      </c>
      <c r="S43" s="32"/>
      <c r="T43" s="32"/>
    </row>
    <row r="44" spans="1:20" s="27" customFormat="1">
      <c r="A44" s="21">
        <f>συμβολαια!A44</f>
        <v>0</v>
      </c>
      <c r="B44" s="152" t="str">
        <f>συμβολαια!C44</f>
        <v>χρήσης κανονισμός</v>
      </c>
      <c r="C44" s="56">
        <f>συμβολαια!D44</f>
        <v>0</v>
      </c>
      <c r="D44" s="284">
        <v>1000</v>
      </c>
      <c r="E44" s="284">
        <v>3000</v>
      </c>
      <c r="F44" s="284">
        <v>3600</v>
      </c>
      <c r="G44" s="284">
        <f t="shared" si="3"/>
        <v>-1440</v>
      </c>
      <c r="H44" s="19">
        <f t="shared" si="4"/>
        <v>6160</v>
      </c>
      <c r="I44" s="19">
        <f t="shared" si="5"/>
        <v>194.4</v>
      </c>
      <c r="J44" s="285">
        <v>150</v>
      </c>
      <c r="K44" s="19">
        <f t="shared" si="6"/>
        <v>308</v>
      </c>
      <c r="L44" s="19">
        <f t="shared" si="7"/>
        <v>61.6</v>
      </c>
      <c r="M44" s="30">
        <f t="shared" si="8"/>
        <v>5446</v>
      </c>
      <c r="N44" s="30">
        <f t="shared" si="1"/>
        <v>4000</v>
      </c>
      <c r="O44" s="30">
        <f t="shared" si="9"/>
        <v>714</v>
      </c>
      <c r="P44" s="228" t="s">
        <v>303</v>
      </c>
      <c r="Q44" s="228" t="s">
        <v>253</v>
      </c>
      <c r="R44" s="228" t="s">
        <v>348</v>
      </c>
      <c r="S44" s="32"/>
      <c r="T44" s="32"/>
    </row>
    <row r="45" spans="1:20" s="27" customFormat="1">
      <c r="A45" s="21" t="str">
        <f>συμβολαια!A45</f>
        <v>..??..</v>
      </c>
      <c r="B45" s="152" t="str">
        <f>συμβολαια!C45</f>
        <v>αγοραπωλησία</v>
      </c>
      <c r="C45" s="56">
        <f>συμβολαια!D45</f>
        <v>1150000</v>
      </c>
      <c r="D45" s="284">
        <v>1000</v>
      </c>
      <c r="E45" s="284">
        <v>3000</v>
      </c>
      <c r="F45" s="284">
        <v>3600</v>
      </c>
      <c r="G45" s="284">
        <f t="shared" si="3"/>
        <v>12360</v>
      </c>
      <c r="H45" s="19">
        <f t="shared" si="4"/>
        <v>19960</v>
      </c>
      <c r="I45" s="19">
        <f t="shared" si="5"/>
        <v>1436.3999999999999</v>
      </c>
      <c r="J45" s="285">
        <v>150</v>
      </c>
      <c r="K45" s="19">
        <f t="shared" si="6"/>
        <v>998</v>
      </c>
      <c r="L45" s="19">
        <f t="shared" si="7"/>
        <v>199.6</v>
      </c>
      <c r="M45" s="30">
        <f t="shared" si="8"/>
        <v>17176</v>
      </c>
      <c r="N45" s="30">
        <f t="shared" si="1"/>
        <v>4000</v>
      </c>
      <c r="O45" s="30">
        <f t="shared" si="9"/>
        <v>2783.9999999999995</v>
      </c>
      <c r="P45" s="228" t="s">
        <v>303</v>
      </c>
      <c r="Q45" s="228" t="s">
        <v>253</v>
      </c>
      <c r="R45" s="228" t="s">
        <v>348</v>
      </c>
      <c r="S45" s="32"/>
      <c r="T45" s="32"/>
    </row>
    <row r="46" spans="1:20" s="27" customFormat="1">
      <c r="A46" s="21" t="str">
        <f>συμβολαια!A46</f>
        <v>..??..</v>
      </c>
      <c r="B46" s="152" t="str">
        <f>συμβολαια!C46</f>
        <v>πληρεξούσιο</v>
      </c>
      <c r="C46" s="56">
        <f>συμβολαια!D46</f>
        <v>0</v>
      </c>
      <c r="D46" s="284">
        <v>1000</v>
      </c>
      <c r="E46" s="284">
        <v>3000</v>
      </c>
      <c r="F46" s="284">
        <v>3600</v>
      </c>
      <c r="G46" s="284">
        <f t="shared" si="3"/>
        <v>-1440</v>
      </c>
      <c r="H46" s="19">
        <f t="shared" si="4"/>
        <v>6160</v>
      </c>
      <c r="I46" s="19">
        <f t="shared" si="5"/>
        <v>194.4</v>
      </c>
      <c r="J46" s="285">
        <v>150</v>
      </c>
      <c r="K46" s="19">
        <f t="shared" si="6"/>
        <v>308</v>
      </c>
      <c r="L46" s="19">
        <f t="shared" si="7"/>
        <v>61.6</v>
      </c>
      <c r="M46" s="30">
        <f t="shared" si="8"/>
        <v>5446</v>
      </c>
      <c r="N46" s="30">
        <f t="shared" si="1"/>
        <v>4000</v>
      </c>
      <c r="O46" s="30">
        <f t="shared" si="9"/>
        <v>714</v>
      </c>
      <c r="P46" s="228" t="s">
        <v>303</v>
      </c>
      <c r="Q46" s="228" t="s">
        <v>253</v>
      </c>
      <c r="R46" s="228" t="s">
        <v>348</v>
      </c>
      <c r="S46" s="32"/>
      <c r="T46" s="32"/>
    </row>
    <row r="47" spans="1:20" s="27" customFormat="1">
      <c r="A47" s="21" t="str">
        <f>συμβολαια!A47</f>
        <v>..??..</v>
      </c>
      <c r="B47" s="152" t="str">
        <f>συμβολαια!C47</f>
        <v>εμφάνιση αγοραστή προσύμφ 14.214κύρου</v>
      </c>
      <c r="C47" s="56">
        <f>συμβολαια!D47</f>
        <v>0</v>
      </c>
      <c r="D47" s="284">
        <v>1000</v>
      </c>
      <c r="E47" s="284">
        <v>3000</v>
      </c>
      <c r="F47" s="284">
        <v>3600</v>
      </c>
      <c r="G47" s="284">
        <f t="shared" si="3"/>
        <v>-1440</v>
      </c>
      <c r="H47" s="19">
        <f t="shared" si="4"/>
        <v>6160</v>
      </c>
      <c r="I47" s="19">
        <f t="shared" si="5"/>
        <v>194.4</v>
      </c>
      <c r="J47" s="285">
        <v>150</v>
      </c>
      <c r="K47" s="19">
        <f t="shared" si="6"/>
        <v>308</v>
      </c>
      <c r="L47" s="19">
        <f t="shared" si="7"/>
        <v>61.6</v>
      </c>
      <c r="M47" s="30">
        <f t="shared" si="8"/>
        <v>5446</v>
      </c>
      <c r="N47" s="30">
        <f t="shared" si="1"/>
        <v>4000</v>
      </c>
      <c r="O47" s="30">
        <f t="shared" si="9"/>
        <v>714</v>
      </c>
      <c r="P47" s="228" t="s">
        <v>303</v>
      </c>
      <c r="Q47" s="228" t="s">
        <v>253</v>
      </c>
      <c r="R47" s="228" t="s">
        <v>348</v>
      </c>
      <c r="S47" s="32"/>
      <c r="T47" s="32"/>
    </row>
    <row r="48" spans="1:20" s="27" customFormat="1">
      <c r="A48" s="21" t="str">
        <f>συμβολαια!A48</f>
        <v>..??..</v>
      </c>
      <c r="B48" s="152" t="str">
        <f>συμβολαια!C48</f>
        <v>κληρονομιάς αποδοχή</v>
      </c>
      <c r="C48" s="56">
        <f>συμβολαια!D48</f>
        <v>0</v>
      </c>
      <c r="D48" s="284">
        <v>1000</v>
      </c>
      <c r="E48" s="284">
        <v>3000</v>
      </c>
      <c r="F48" s="284">
        <v>3600</v>
      </c>
      <c r="G48" s="284">
        <f t="shared" si="3"/>
        <v>-1440</v>
      </c>
      <c r="H48" s="19">
        <f t="shared" si="4"/>
        <v>6160</v>
      </c>
      <c r="I48" s="19">
        <f t="shared" si="5"/>
        <v>194.4</v>
      </c>
      <c r="J48" s="285">
        <v>150</v>
      </c>
      <c r="K48" s="19">
        <f t="shared" si="6"/>
        <v>308</v>
      </c>
      <c r="L48" s="19">
        <f t="shared" si="7"/>
        <v>61.6</v>
      </c>
      <c r="M48" s="30">
        <f t="shared" si="8"/>
        <v>5446</v>
      </c>
      <c r="N48" s="30">
        <f t="shared" si="1"/>
        <v>4000</v>
      </c>
      <c r="O48" s="30">
        <f t="shared" si="9"/>
        <v>714</v>
      </c>
      <c r="P48" s="228" t="s">
        <v>303</v>
      </c>
      <c r="Q48" s="228" t="s">
        <v>253</v>
      </c>
      <c r="R48" s="228" t="s">
        <v>348</v>
      </c>
      <c r="S48" s="32"/>
      <c r="T48" s="32"/>
    </row>
    <row r="49" spans="1:19">
      <c r="A49" s="476" t="s">
        <v>88</v>
      </c>
      <c r="B49" s="477"/>
      <c r="C49" s="477"/>
      <c r="D49" s="13">
        <f t="shared" ref="D49:O49" si="10">SUM(D3:D48)</f>
        <v>45000</v>
      </c>
      <c r="E49" s="13">
        <f t="shared" si="10"/>
        <v>132000</v>
      </c>
      <c r="F49" s="13">
        <f t="shared" si="10"/>
        <v>158850</v>
      </c>
      <c r="G49" s="13">
        <f t="shared" si="10"/>
        <v>333246</v>
      </c>
      <c r="H49" s="13">
        <f t="shared" si="10"/>
        <v>669096</v>
      </c>
      <c r="I49" s="13">
        <f t="shared" si="10"/>
        <v>44288.640000000029</v>
      </c>
      <c r="J49" s="13">
        <f t="shared" si="10"/>
        <v>6900</v>
      </c>
      <c r="K49" s="13">
        <f t="shared" si="10"/>
        <v>33454.800000000003</v>
      </c>
      <c r="L49" s="13">
        <f t="shared" si="10"/>
        <v>6690.9600000000055</v>
      </c>
      <c r="M49" s="13">
        <f t="shared" si="10"/>
        <v>577761.6</v>
      </c>
      <c r="N49" s="13">
        <f t="shared" si="10"/>
        <v>177000</v>
      </c>
      <c r="O49" s="13">
        <f t="shared" si="10"/>
        <v>91334.399999999994</v>
      </c>
    </row>
    <row r="50" spans="1:19">
      <c r="I50" s="11" t="s">
        <v>299</v>
      </c>
      <c r="J50" s="286">
        <v>50</v>
      </c>
      <c r="K50" s="286">
        <v>10</v>
      </c>
      <c r="L50" s="11" t="s">
        <v>298</v>
      </c>
      <c r="P50" s="223" t="s">
        <v>289</v>
      </c>
    </row>
    <row r="51" spans="1:19">
      <c r="K51" s="286">
        <v>50</v>
      </c>
      <c r="L51" s="11" t="s">
        <v>297</v>
      </c>
      <c r="Q51" s="225" t="s">
        <v>252</v>
      </c>
    </row>
    <row r="52" spans="1:19">
      <c r="K52" s="286"/>
      <c r="Q52" s="225"/>
      <c r="R52" s="225" t="s">
        <v>347</v>
      </c>
    </row>
    <row r="53" spans="1:19" ht="15.75">
      <c r="A53" s="462" t="s">
        <v>320</v>
      </c>
      <c r="B53" s="462"/>
      <c r="C53" s="462"/>
      <c r="D53" s="462"/>
      <c r="E53" s="462"/>
      <c r="F53" s="462"/>
      <c r="G53" s="462"/>
      <c r="H53" s="462"/>
      <c r="I53" s="462"/>
      <c r="J53" s="462"/>
      <c r="O53" s="264">
        <v>50</v>
      </c>
      <c r="P53" s="263"/>
      <c r="Q53" s="7" t="s">
        <v>280</v>
      </c>
      <c r="S53" s="264"/>
    </row>
    <row r="54" spans="1:19" ht="15.75">
      <c r="B54" s="464" t="s">
        <v>321</v>
      </c>
      <c r="C54" s="464"/>
      <c r="D54" s="464"/>
      <c r="E54" s="464"/>
      <c r="F54" s="464"/>
      <c r="G54" s="464"/>
      <c r="H54" s="464"/>
      <c r="I54" s="240"/>
      <c r="J54" s="240"/>
      <c r="K54" s="240"/>
      <c r="O54" s="245">
        <v>150</v>
      </c>
      <c r="P54" s="261">
        <v>191</v>
      </c>
      <c r="Q54" s="261" t="s">
        <v>161</v>
      </c>
      <c r="S54" s="245"/>
    </row>
    <row r="55" spans="1:19" ht="15.75">
      <c r="B55" s="259"/>
      <c r="C55" s="463" t="s">
        <v>288</v>
      </c>
      <c r="D55" s="463"/>
      <c r="E55" s="463"/>
      <c r="F55" s="463"/>
      <c r="G55" s="463"/>
      <c r="H55" s="463"/>
      <c r="I55" s="463"/>
      <c r="J55" s="287"/>
      <c r="K55" s="287"/>
      <c r="P55" s="176">
        <v>250</v>
      </c>
      <c r="Q55" s="176" t="s">
        <v>162</v>
      </c>
      <c r="S55" s="7"/>
    </row>
    <row r="56" spans="1:19" ht="15">
      <c r="P56" s="291">
        <v>500</v>
      </c>
      <c r="Q56" s="261" t="s">
        <v>163</v>
      </c>
    </row>
    <row r="57" spans="1:19" ht="15">
      <c r="P57" s="292">
        <v>1260</v>
      </c>
      <c r="Q57" s="265" t="s">
        <v>246</v>
      </c>
      <c r="R57" s="7"/>
      <c r="S57" s="7"/>
    </row>
    <row r="58" spans="1:19">
      <c r="P58" s="7"/>
      <c r="Q58" s="7"/>
      <c r="R58" s="7"/>
      <c r="S58" s="7"/>
    </row>
    <row r="59" spans="1:19">
      <c r="P59" s="7" t="s">
        <v>314</v>
      </c>
      <c r="Q59" s="7"/>
      <c r="R59" s="7" t="s">
        <v>162</v>
      </c>
      <c r="S59" s="7"/>
    </row>
    <row r="60" spans="1:19">
      <c r="P60" s="7" t="s">
        <v>316</v>
      </c>
      <c r="Q60" s="7"/>
      <c r="R60" s="7" t="s">
        <v>283</v>
      </c>
      <c r="S60" s="7"/>
    </row>
    <row r="61" spans="1:19">
      <c r="L61" s="2"/>
      <c r="P61" s="7" t="s">
        <v>317</v>
      </c>
      <c r="Q61" s="7"/>
      <c r="R61" s="7" t="s">
        <v>284</v>
      </c>
      <c r="S61" s="7"/>
    </row>
    <row r="62" spans="1:19" ht="15.75">
      <c r="B62" s="267" t="s">
        <v>322</v>
      </c>
      <c r="C62" s="171"/>
      <c r="D62" s="171"/>
      <c r="E62" s="288"/>
      <c r="F62" s="288"/>
      <c r="G62" s="288"/>
      <c r="H62" s="288"/>
      <c r="I62" s="288"/>
      <c r="J62" s="288"/>
      <c r="K62" s="288"/>
      <c r="L62" s="240"/>
      <c r="P62" s="294">
        <v>750</v>
      </c>
      <c r="Q62" s="263"/>
      <c r="R62" s="7" t="s">
        <v>296</v>
      </c>
      <c r="S62" s="7"/>
    </row>
    <row r="63" spans="1:19" ht="15">
      <c r="B63" s="266" t="s">
        <v>323</v>
      </c>
      <c r="C63" s="171"/>
      <c r="D63" s="288"/>
      <c r="E63" s="288"/>
      <c r="F63" s="288"/>
      <c r="G63" s="288"/>
      <c r="H63" s="288"/>
      <c r="I63" s="288"/>
      <c r="J63" s="288"/>
      <c r="K63" s="288"/>
      <c r="L63" s="288"/>
      <c r="P63" s="293">
        <v>1000</v>
      </c>
      <c r="Q63" s="241"/>
      <c r="R63" s="5" t="s">
        <v>315</v>
      </c>
    </row>
    <row r="64" spans="1:19" ht="15.75">
      <c r="B64" s="303" t="s">
        <v>164</v>
      </c>
      <c r="C64" s="105"/>
      <c r="D64" s="240"/>
      <c r="E64" s="240"/>
      <c r="F64" s="240"/>
      <c r="G64" s="240"/>
      <c r="H64" s="289"/>
      <c r="I64" s="240"/>
      <c r="J64" s="240"/>
      <c r="K64" s="240"/>
      <c r="L64" s="290"/>
    </row>
    <row r="65" spans="2:19">
      <c r="P65" s="223"/>
      <c r="Q65" s="223"/>
      <c r="R65" s="223"/>
      <c r="S65" s="223"/>
    </row>
    <row r="67" spans="2:19">
      <c r="B67" s="318" t="s">
        <v>336</v>
      </c>
      <c r="P67" s="2"/>
      <c r="Q67" s="2"/>
    </row>
    <row r="68" spans="2:19">
      <c r="B68" s="319" t="s">
        <v>337</v>
      </c>
      <c r="P68" s="2"/>
      <c r="Q68" s="2"/>
    </row>
    <row r="69" spans="2:19">
      <c r="P69" s="2"/>
      <c r="Q69" s="2"/>
    </row>
  </sheetData>
  <mergeCells count="12">
    <mergeCell ref="A53:J53"/>
    <mergeCell ref="C55:I55"/>
    <mergeCell ref="B54:H54"/>
    <mergeCell ref="O1:O2"/>
    <mergeCell ref="P1:T2"/>
    <mergeCell ref="M1:N1"/>
    <mergeCell ref="D1:L1"/>
    <mergeCell ref="A49:C49"/>
    <mergeCell ref="B1:B2"/>
    <mergeCell ref="C1:C2"/>
    <mergeCell ref="A1:A2"/>
    <mergeCell ref="A26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workbookViewId="0">
      <pane ySplit="2" topLeftCell="A3" activePane="bottomLeft" state="frozen"/>
      <selection pane="bottomLeft" activeCell="B68" sqref="B68"/>
    </sheetView>
  </sheetViews>
  <sheetFormatPr defaultRowHeight="11.25"/>
  <cols>
    <col min="1" max="1" width="8.140625" style="5" bestFit="1" customWidth="1"/>
    <col min="2" max="2" width="51.42578125" style="5" customWidth="1"/>
    <col min="3" max="3" width="10.28515625" style="5" bestFit="1" customWidth="1"/>
    <col min="4" max="4" width="4.28515625" style="11" bestFit="1" customWidth="1"/>
    <col min="5" max="5" width="6.28515625" style="11" bestFit="1" customWidth="1"/>
    <col min="6" max="6" width="11.42578125" style="2" customWidth="1"/>
    <col min="7" max="9" width="9.42578125" style="2" bestFit="1" customWidth="1"/>
    <col min="10" max="10" width="11.140625" style="2" bestFit="1" customWidth="1"/>
    <col min="11" max="11" width="10.28515625" style="2" bestFit="1" customWidth="1"/>
    <col min="12" max="12" width="8.140625" style="2" customWidth="1"/>
    <col min="13" max="14" width="6.7109375" style="5" customWidth="1"/>
    <col min="15" max="15" width="30.5703125" style="5" bestFit="1" customWidth="1"/>
    <col min="16" max="221" width="9.140625" style="5"/>
    <col min="222" max="222" width="9" style="5" bestFit="1" customWidth="1"/>
    <col min="223" max="223" width="9.85546875" style="5" bestFit="1" customWidth="1"/>
    <col min="224" max="224" width="9.140625" style="5" bestFit="1" customWidth="1"/>
    <col min="225" max="225" width="16" style="5" bestFit="1" customWidth="1"/>
    <col min="226" max="226" width="9" style="5" bestFit="1" customWidth="1"/>
    <col min="227" max="227" width="7.85546875" style="5" bestFit="1" customWidth="1"/>
    <col min="228" max="228" width="11.7109375" style="5" bestFit="1" customWidth="1"/>
    <col min="229" max="229" width="14.28515625" style="5" customWidth="1"/>
    <col min="230" max="230" width="11.7109375" style="5" bestFit="1" customWidth="1"/>
    <col min="231" max="231" width="14.140625" style="5" bestFit="1" customWidth="1"/>
    <col min="232" max="232" width="16.7109375" style="5" customWidth="1"/>
    <col min="233" max="233" width="16.5703125" style="5" customWidth="1"/>
    <col min="234" max="235" width="7.85546875" style="5" bestFit="1" customWidth="1"/>
    <col min="236" max="236" width="8" style="5" bestFit="1" customWidth="1"/>
    <col min="237" max="238" width="7.85546875" style="5" bestFit="1" customWidth="1"/>
    <col min="239" max="239" width="9.7109375" style="5" customWidth="1"/>
    <col min="240" max="240" width="12.85546875" style="5" customWidth="1"/>
    <col min="241" max="477" width="9.140625" style="5"/>
    <col min="478" max="478" width="9" style="5" bestFit="1" customWidth="1"/>
    <col min="479" max="479" width="9.85546875" style="5" bestFit="1" customWidth="1"/>
    <col min="480" max="480" width="9.140625" style="5" bestFit="1" customWidth="1"/>
    <col min="481" max="481" width="16" style="5" bestFit="1" customWidth="1"/>
    <col min="482" max="482" width="9" style="5" bestFit="1" customWidth="1"/>
    <col min="483" max="483" width="7.85546875" style="5" bestFit="1" customWidth="1"/>
    <col min="484" max="484" width="11.7109375" style="5" bestFit="1" customWidth="1"/>
    <col min="485" max="485" width="14.28515625" style="5" customWidth="1"/>
    <col min="486" max="486" width="11.7109375" style="5" bestFit="1" customWidth="1"/>
    <col min="487" max="487" width="14.140625" style="5" bestFit="1" customWidth="1"/>
    <col min="488" max="488" width="16.7109375" style="5" customWidth="1"/>
    <col min="489" max="489" width="16.5703125" style="5" customWidth="1"/>
    <col min="490" max="491" width="7.85546875" style="5" bestFit="1" customWidth="1"/>
    <col min="492" max="492" width="8" style="5" bestFit="1" customWidth="1"/>
    <col min="493" max="494" width="7.85546875" style="5" bestFit="1" customWidth="1"/>
    <col min="495" max="495" width="9.7109375" style="5" customWidth="1"/>
    <col min="496" max="496" width="12.85546875" style="5" customWidth="1"/>
    <col min="497" max="733" width="9.140625" style="5"/>
    <col min="734" max="734" width="9" style="5" bestFit="1" customWidth="1"/>
    <col min="735" max="735" width="9.85546875" style="5" bestFit="1" customWidth="1"/>
    <col min="736" max="736" width="9.140625" style="5" bestFit="1" customWidth="1"/>
    <col min="737" max="737" width="16" style="5" bestFit="1" customWidth="1"/>
    <col min="738" max="738" width="9" style="5" bestFit="1" customWidth="1"/>
    <col min="739" max="739" width="7.85546875" style="5" bestFit="1" customWidth="1"/>
    <col min="740" max="740" width="11.7109375" style="5" bestFit="1" customWidth="1"/>
    <col min="741" max="741" width="14.28515625" style="5" customWidth="1"/>
    <col min="742" max="742" width="11.7109375" style="5" bestFit="1" customWidth="1"/>
    <col min="743" max="743" width="14.140625" style="5" bestFit="1" customWidth="1"/>
    <col min="744" max="744" width="16.7109375" style="5" customWidth="1"/>
    <col min="745" max="745" width="16.5703125" style="5" customWidth="1"/>
    <col min="746" max="747" width="7.85546875" style="5" bestFit="1" customWidth="1"/>
    <col min="748" max="748" width="8" style="5" bestFit="1" customWidth="1"/>
    <col min="749" max="750" width="7.85546875" style="5" bestFit="1" customWidth="1"/>
    <col min="751" max="751" width="9.7109375" style="5" customWidth="1"/>
    <col min="752" max="752" width="12.85546875" style="5" customWidth="1"/>
    <col min="753" max="989" width="9.140625" style="5"/>
    <col min="990" max="990" width="9" style="5" bestFit="1" customWidth="1"/>
    <col min="991" max="991" width="9.85546875" style="5" bestFit="1" customWidth="1"/>
    <col min="992" max="992" width="9.140625" style="5" bestFit="1" customWidth="1"/>
    <col min="993" max="993" width="16" style="5" bestFit="1" customWidth="1"/>
    <col min="994" max="994" width="9" style="5" bestFit="1" customWidth="1"/>
    <col min="995" max="995" width="7.85546875" style="5" bestFit="1" customWidth="1"/>
    <col min="996" max="996" width="11.7109375" style="5" bestFit="1" customWidth="1"/>
    <col min="997" max="997" width="14.28515625" style="5" customWidth="1"/>
    <col min="998" max="998" width="11.7109375" style="5" bestFit="1" customWidth="1"/>
    <col min="999" max="999" width="14.140625" style="5" bestFit="1" customWidth="1"/>
    <col min="1000" max="1000" width="16.7109375" style="5" customWidth="1"/>
    <col min="1001" max="1001" width="16.5703125" style="5" customWidth="1"/>
    <col min="1002" max="1003" width="7.85546875" style="5" bestFit="1" customWidth="1"/>
    <col min="1004" max="1004" width="8" style="5" bestFit="1" customWidth="1"/>
    <col min="1005" max="1006" width="7.85546875" style="5" bestFit="1" customWidth="1"/>
    <col min="1007" max="1007" width="9.7109375" style="5" customWidth="1"/>
    <col min="1008" max="1008" width="12.85546875" style="5" customWidth="1"/>
    <col min="1009" max="1245" width="9.140625" style="5"/>
    <col min="1246" max="1246" width="9" style="5" bestFit="1" customWidth="1"/>
    <col min="1247" max="1247" width="9.85546875" style="5" bestFit="1" customWidth="1"/>
    <col min="1248" max="1248" width="9.140625" style="5" bestFit="1" customWidth="1"/>
    <col min="1249" max="1249" width="16" style="5" bestFit="1" customWidth="1"/>
    <col min="1250" max="1250" width="9" style="5" bestFit="1" customWidth="1"/>
    <col min="1251" max="1251" width="7.85546875" style="5" bestFit="1" customWidth="1"/>
    <col min="1252" max="1252" width="11.7109375" style="5" bestFit="1" customWidth="1"/>
    <col min="1253" max="1253" width="14.28515625" style="5" customWidth="1"/>
    <col min="1254" max="1254" width="11.7109375" style="5" bestFit="1" customWidth="1"/>
    <col min="1255" max="1255" width="14.140625" style="5" bestFit="1" customWidth="1"/>
    <col min="1256" max="1256" width="16.7109375" style="5" customWidth="1"/>
    <col min="1257" max="1257" width="16.5703125" style="5" customWidth="1"/>
    <col min="1258" max="1259" width="7.85546875" style="5" bestFit="1" customWidth="1"/>
    <col min="1260" max="1260" width="8" style="5" bestFit="1" customWidth="1"/>
    <col min="1261" max="1262" width="7.85546875" style="5" bestFit="1" customWidth="1"/>
    <col min="1263" max="1263" width="9.7109375" style="5" customWidth="1"/>
    <col min="1264" max="1264" width="12.85546875" style="5" customWidth="1"/>
    <col min="1265" max="1501" width="9.140625" style="5"/>
    <col min="1502" max="1502" width="9" style="5" bestFit="1" customWidth="1"/>
    <col min="1503" max="1503" width="9.85546875" style="5" bestFit="1" customWidth="1"/>
    <col min="1504" max="1504" width="9.140625" style="5" bestFit="1" customWidth="1"/>
    <col min="1505" max="1505" width="16" style="5" bestFit="1" customWidth="1"/>
    <col min="1506" max="1506" width="9" style="5" bestFit="1" customWidth="1"/>
    <col min="1507" max="1507" width="7.85546875" style="5" bestFit="1" customWidth="1"/>
    <col min="1508" max="1508" width="11.7109375" style="5" bestFit="1" customWidth="1"/>
    <col min="1509" max="1509" width="14.28515625" style="5" customWidth="1"/>
    <col min="1510" max="1510" width="11.7109375" style="5" bestFit="1" customWidth="1"/>
    <col min="1511" max="1511" width="14.140625" style="5" bestFit="1" customWidth="1"/>
    <col min="1512" max="1512" width="16.7109375" style="5" customWidth="1"/>
    <col min="1513" max="1513" width="16.5703125" style="5" customWidth="1"/>
    <col min="1514" max="1515" width="7.85546875" style="5" bestFit="1" customWidth="1"/>
    <col min="1516" max="1516" width="8" style="5" bestFit="1" customWidth="1"/>
    <col min="1517" max="1518" width="7.85546875" style="5" bestFit="1" customWidth="1"/>
    <col min="1519" max="1519" width="9.7109375" style="5" customWidth="1"/>
    <col min="1520" max="1520" width="12.85546875" style="5" customWidth="1"/>
    <col min="1521" max="1757" width="9.140625" style="5"/>
    <col min="1758" max="1758" width="9" style="5" bestFit="1" customWidth="1"/>
    <col min="1759" max="1759" width="9.85546875" style="5" bestFit="1" customWidth="1"/>
    <col min="1760" max="1760" width="9.140625" style="5" bestFit="1" customWidth="1"/>
    <col min="1761" max="1761" width="16" style="5" bestFit="1" customWidth="1"/>
    <col min="1762" max="1762" width="9" style="5" bestFit="1" customWidth="1"/>
    <col min="1763" max="1763" width="7.85546875" style="5" bestFit="1" customWidth="1"/>
    <col min="1764" max="1764" width="11.7109375" style="5" bestFit="1" customWidth="1"/>
    <col min="1765" max="1765" width="14.28515625" style="5" customWidth="1"/>
    <col min="1766" max="1766" width="11.7109375" style="5" bestFit="1" customWidth="1"/>
    <col min="1767" max="1767" width="14.140625" style="5" bestFit="1" customWidth="1"/>
    <col min="1768" max="1768" width="16.7109375" style="5" customWidth="1"/>
    <col min="1769" max="1769" width="16.5703125" style="5" customWidth="1"/>
    <col min="1770" max="1771" width="7.85546875" style="5" bestFit="1" customWidth="1"/>
    <col min="1772" max="1772" width="8" style="5" bestFit="1" customWidth="1"/>
    <col min="1773" max="1774" width="7.85546875" style="5" bestFit="1" customWidth="1"/>
    <col min="1775" max="1775" width="9.7109375" style="5" customWidth="1"/>
    <col min="1776" max="1776" width="12.85546875" style="5" customWidth="1"/>
    <col min="1777" max="2013" width="9.140625" style="5"/>
    <col min="2014" max="2014" width="9" style="5" bestFit="1" customWidth="1"/>
    <col min="2015" max="2015" width="9.85546875" style="5" bestFit="1" customWidth="1"/>
    <col min="2016" max="2016" width="9.140625" style="5" bestFit="1" customWidth="1"/>
    <col min="2017" max="2017" width="16" style="5" bestFit="1" customWidth="1"/>
    <col min="2018" max="2018" width="9" style="5" bestFit="1" customWidth="1"/>
    <col min="2019" max="2019" width="7.85546875" style="5" bestFit="1" customWidth="1"/>
    <col min="2020" max="2020" width="11.7109375" style="5" bestFit="1" customWidth="1"/>
    <col min="2021" max="2021" width="14.28515625" style="5" customWidth="1"/>
    <col min="2022" max="2022" width="11.7109375" style="5" bestFit="1" customWidth="1"/>
    <col min="2023" max="2023" width="14.140625" style="5" bestFit="1" customWidth="1"/>
    <col min="2024" max="2024" width="16.7109375" style="5" customWidth="1"/>
    <col min="2025" max="2025" width="16.5703125" style="5" customWidth="1"/>
    <col min="2026" max="2027" width="7.85546875" style="5" bestFit="1" customWidth="1"/>
    <col min="2028" max="2028" width="8" style="5" bestFit="1" customWidth="1"/>
    <col min="2029" max="2030" width="7.85546875" style="5" bestFit="1" customWidth="1"/>
    <col min="2031" max="2031" width="9.7109375" style="5" customWidth="1"/>
    <col min="2032" max="2032" width="12.85546875" style="5" customWidth="1"/>
    <col min="2033" max="2269" width="9.140625" style="5"/>
    <col min="2270" max="2270" width="9" style="5" bestFit="1" customWidth="1"/>
    <col min="2271" max="2271" width="9.85546875" style="5" bestFit="1" customWidth="1"/>
    <col min="2272" max="2272" width="9.140625" style="5" bestFit="1" customWidth="1"/>
    <col min="2273" max="2273" width="16" style="5" bestFit="1" customWidth="1"/>
    <col min="2274" max="2274" width="9" style="5" bestFit="1" customWidth="1"/>
    <col min="2275" max="2275" width="7.85546875" style="5" bestFit="1" customWidth="1"/>
    <col min="2276" max="2276" width="11.7109375" style="5" bestFit="1" customWidth="1"/>
    <col min="2277" max="2277" width="14.28515625" style="5" customWidth="1"/>
    <col min="2278" max="2278" width="11.7109375" style="5" bestFit="1" customWidth="1"/>
    <col min="2279" max="2279" width="14.140625" style="5" bestFit="1" customWidth="1"/>
    <col min="2280" max="2280" width="16.7109375" style="5" customWidth="1"/>
    <col min="2281" max="2281" width="16.5703125" style="5" customWidth="1"/>
    <col min="2282" max="2283" width="7.85546875" style="5" bestFit="1" customWidth="1"/>
    <col min="2284" max="2284" width="8" style="5" bestFit="1" customWidth="1"/>
    <col min="2285" max="2286" width="7.85546875" style="5" bestFit="1" customWidth="1"/>
    <col min="2287" max="2287" width="9.7109375" style="5" customWidth="1"/>
    <col min="2288" max="2288" width="12.85546875" style="5" customWidth="1"/>
    <col min="2289" max="2525" width="9.140625" style="5"/>
    <col min="2526" max="2526" width="9" style="5" bestFit="1" customWidth="1"/>
    <col min="2527" max="2527" width="9.85546875" style="5" bestFit="1" customWidth="1"/>
    <col min="2528" max="2528" width="9.140625" style="5" bestFit="1" customWidth="1"/>
    <col min="2529" max="2529" width="16" style="5" bestFit="1" customWidth="1"/>
    <col min="2530" max="2530" width="9" style="5" bestFit="1" customWidth="1"/>
    <col min="2531" max="2531" width="7.85546875" style="5" bestFit="1" customWidth="1"/>
    <col min="2532" max="2532" width="11.7109375" style="5" bestFit="1" customWidth="1"/>
    <col min="2533" max="2533" width="14.28515625" style="5" customWidth="1"/>
    <col min="2534" max="2534" width="11.7109375" style="5" bestFit="1" customWidth="1"/>
    <col min="2535" max="2535" width="14.140625" style="5" bestFit="1" customWidth="1"/>
    <col min="2536" max="2536" width="16.7109375" style="5" customWidth="1"/>
    <col min="2537" max="2537" width="16.5703125" style="5" customWidth="1"/>
    <col min="2538" max="2539" width="7.85546875" style="5" bestFit="1" customWidth="1"/>
    <col min="2540" max="2540" width="8" style="5" bestFit="1" customWidth="1"/>
    <col min="2541" max="2542" width="7.85546875" style="5" bestFit="1" customWidth="1"/>
    <col min="2543" max="2543" width="9.7109375" style="5" customWidth="1"/>
    <col min="2544" max="2544" width="12.85546875" style="5" customWidth="1"/>
    <col min="2545" max="2781" width="9.140625" style="5"/>
    <col min="2782" max="2782" width="9" style="5" bestFit="1" customWidth="1"/>
    <col min="2783" max="2783" width="9.85546875" style="5" bestFit="1" customWidth="1"/>
    <col min="2784" max="2784" width="9.140625" style="5" bestFit="1" customWidth="1"/>
    <col min="2785" max="2785" width="16" style="5" bestFit="1" customWidth="1"/>
    <col min="2786" max="2786" width="9" style="5" bestFit="1" customWidth="1"/>
    <col min="2787" max="2787" width="7.85546875" style="5" bestFit="1" customWidth="1"/>
    <col min="2788" max="2788" width="11.7109375" style="5" bestFit="1" customWidth="1"/>
    <col min="2789" max="2789" width="14.28515625" style="5" customWidth="1"/>
    <col min="2790" max="2790" width="11.7109375" style="5" bestFit="1" customWidth="1"/>
    <col min="2791" max="2791" width="14.140625" style="5" bestFit="1" customWidth="1"/>
    <col min="2792" max="2792" width="16.7109375" style="5" customWidth="1"/>
    <col min="2793" max="2793" width="16.5703125" style="5" customWidth="1"/>
    <col min="2794" max="2795" width="7.85546875" style="5" bestFit="1" customWidth="1"/>
    <col min="2796" max="2796" width="8" style="5" bestFit="1" customWidth="1"/>
    <col min="2797" max="2798" width="7.85546875" style="5" bestFit="1" customWidth="1"/>
    <col min="2799" max="2799" width="9.7109375" style="5" customWidth="1"/>
    <col min="2800" max="2800" width="12.85546875" style="5" customWidth="1"/>
    <col min="2801" max="3037" width="9.140625" style="5"/>
    <col min="3038" max="3038" width="9" style="5" bestFit="1" customWidth="1"/>
    <col min="3039" max="3039" width="9.85546875" style="5" bestFit="1" customWidth="1"/>
    <col min="3040" max="3040" width="9.140625" style="5" bestFit="1" customWidth="1"/>
    <col min="3041" max="3041" width="16" style="5" bestFit="1" customWidth="1"/>
    <col min="3042" max="3042" width="9" style="5" bestFit="1" customWidth="1"/>
    <col min="3043" max="3043" width="7.85546875" style="5" bestFit="1" customWidth="1"/>
    <col min="3044" max="3044" width="11.7109375" style="5" bestFit="1" customWidth="1"/>
    <col min="3045" max="3045" width="14.28515625" style="5" customWidth="1"/>
    <col min="3046" max="3046" width="11.7109375" style="5" bestFit="1" customWidth="1"/>
    <col min="3047" max="3047" width="14.140625" style="5" bestFit="1" customWidth="1"/>
    <col min="3048" max="3048" width="16.7109375" style="5" customWidth="1"/>
    <col min="3049" max="3049" width="16.5703125" style="5" customWidth="1"/>
    <col min="3050" max="3051" width="7.85546875" style="5" bestFit="1" customWidth="1"/>
    <col min="3052" max="3052" width="8" style="5" bestFit="1" customWidth="1"/>
    <col min="3053" max="3054" width="7.85546875" style="5" bestFit="1" customWidth="1"/>
    <col min="3055" max="3055" width="9.7109375" style="5" customWidth="1"/>
    <col min="3056" max="3056" width="12.85546875" style="5" customWidth="1"/>
    <col min="3057" max="3293" width="9.140625" style="5"/>
    <col min="3294" max="3294" width="9" style="5" bestFit="1" customWidth="1"/>
    <col min="3295" max="3295" width="9.85546875" style="5" bestFit="1" customWidth="1"/>
    <col min="3296" max="3296" width="9.140625" style="5" bestFit="1" customWidth="1"/>
    <col min="3297" max="3297" width="16" style="5" bestFit="1" customWidth="1"/>
    <col min="3298" max="3298" width="9" style="5" bestFit="1" customWidth="1"/>
    <col min="3299" max="3299" width="7.85546875" style="5" bestFit="1" customWidth="1"/>
    <col min="3300" max="3300" width="11.7109375" style="5" bestFit="1" customWidth="1"/>
    <col min="3301" max="3301" width="14.28515625" style="5" customWidth="1"/>
    <col min="3302" max="3302" width="11.7109375" style="5" bestFit="1" customWidth="1"/>
    <col min="3303" max="3303" width="14.140625" style="5" bestFit="1" customWidth="1"/>
    <col min="3304" max="3304" width="16.7109375" style="5" customWidth="1"/>
    <col min="3305" max="3305" width="16.5703125" style="5" customWidth="1"/>
    <col min="3306" max="3307" width="7.85546875" style="5" bestFit="1" customWidth="1"/>
    <col min="3308" max="3308" width="8" style="5" bestFit="1" customWidth="1"/>
    <col min="3309" max="3310" width="7.85546875" style="5" bestFit="1" customWidth="1"/>
    <col min="3311" max="3311" width="9.7109375" style="5" customWidth="1"/>
    <col min="3312" max="3312" width="12.85546875" style="5" customWidth="1"/>
    <col min="3313" max="3549" width="9.140625" style="5"/>
    <col min="3550" max="3550" width="9" style="5" bestFit="1" customWidth="1"/>
    <col min="3551" max="3551" width="9.85546875" style="5" bestFit="1" customWidth="1"/>
    <col min="3552" max="3552" width="9.140625" style="5" bestFit="1" customWidth="1"/>
    <col min="3553" max="3553" width="16" style="5" bestFit="1" customWidth="1"/>
    <col min="3554" max="3554" width="9" style="5" bestFit="1" customWidth="1"/>
    <col min="3555" max="3555" width="7.85546875" style="5" bestFit="1" customWidth="1"/>
    <col min="3556" max="3556" width="11.7109375" style="5" bestFit="1" customWidth="1"/>
    <col min="3557" max="3557" width="14.28515625" style="5" customWidth="1"/>
    <col min="3558" max="3558" width="11.7109375" style="5" bestFit="1" customWidth="1"/>
    <col min="3559" max="3559" width="14.140625" style="5" bestFit="1" customWidth="1"/>
    <col min="3560" max="3560" width="16.7109375" style="5" customWidth="1"/>
    <col min="3561" max="3561" width="16.5703125" style="5" customWidth="1"/>
    <col min="3562" max="3563" width="7.85546875" style="5" bestFit="1" customWidth="1"/>
    <col min="3564" max="3564" width="8" style="5" bestFit="1" customWidth="1"/>
    <col min="3565" max="3566" width="7.85546875" style="5" bestFit="1" customWidth="1"/>
    <col min="3567" max="3567" width="9.7109375" style="5" customWidth="1"/>
    <col min="3568" max="3568" width="12.85546875" style="5" customWidth="1"/>
    <col min="3569" max="3805" width="9.140625" style="5"/>
    <col min="3806" max="3806" width="9" style="5" bestFit="1" customWidth="1"/>
    <col min="3807" max="3807" width="9.85546875" style="5" bestFit="1" customWidth="1"/>
    <col min="3808" max="3808" width="9.140625" style="5" bestFit="1" customWidth="1"/>
    <col min="3809" max="3809" width="16" style="5" bestFit="1" customWidth="1"/>
    <col min="3810" max="3810" width="9" style="5" bestFit="1" customWidth="1"/>
    <col min="3811" max="3811" width="7.85546875" style="5" bestFit="1" customWidth="1"/>
    <col min="3812" max="3812" width="11.7109375" style="5" bestFit="1" customWidth="1"/>
    <col min="3813" max="3813" width="14.28515625" style="5" customWidth="1"/>
    <col min="3814" max="3814" width="11.7109375" style="5" bestFit="1" customWidth="1"/>
    <col min="3815" max="3815" width="14.140625" style="5" bestFit="1" customWidth="1"/>
    <col min="3816" max="3816" width="16.7109375" style="5" customWidth="1"/>
    <col min="3817" max="3817" width="16.5703125" style="5" customWidth="1"/>
    <col min="3818" max="3819" width="7.85546875" style="5" bestFit="1" customWidth="1"/>
    <col min="3820" max="3820" width="8" style="5" bestFit="1" customWidth="1"/>
    <col min="3821" max="3822" width="7.85546875" style="5" bestFit="1" customWidth="1"/>
    <col min="3823" max="3823" width="9.7109375" style="5" customWidth="1"/>
    <col min="3824" max="3824" width="12.85546875" style="5" customWidth="1"/>
    <col min="3825" max="4061" width="9.140625" style="5"/>
    <col min="4062" max="4062" width="9" style="5" bestFit="1" customWidth="1"/>
    <col min="4063" max="4063" width="9.85546875" style="5" bestFit="1" customWidth="1"/>
    <col min="4064" max="4064" width="9.140625" style="5" bestFit="1" customWidth="1"/>
    <col min="4065" max="4065" width="16" style="5" bestFit="1" customWidth="1"/>
    <col min="4066" max="4066" width="9" style="5" bestFit="1" customWidth="1"/>
    <col min="4067" max="4067" width="7.85546875" style="5" bestFit="1" customWidth="1"/>
    <col min="4068" max="4068" width="11.7109375" style="5" bestFit="1" customWidth="1"/>
    <col min="4069" max="4069" width="14.28515625" style="5" customWidth="1"/>
    <col min="4070" max="4070" width="11.7109375" style="5" bestFit="1" customWidth="1"/>
    <col min="4071" max="4071" width="14.140625" style="5" bestFit="1" customWidth="1"/>
    <col min="4072" max="4072" width="16.7109375" style="5" customWidth="1"/>
    <col min="4073" max="4073" width="16.5703125" style="5" customWidth="1"/>
    <col min="4074" max="4075" width="7.85546875" style="5" bestFit="1" customWidth="1"/>
    <col min="4076" max="4076" width="8" style="5" bestFit="1" customWidth="1"/>
    <col min="4077" max="4078" width="7.85546875" style="5" bestFit="1" customWidth="1"/>
    <col min="4079" max="4079" width="9.7109375" style="5" customWidth="1"/>
    <col min="4080" max="4080" width="12.85546875" style="5" customWidth="1"/>
    <col min="4081" max="4317" width="9.140625" style="5"/>
    <col min="4318" max="4318" width="9" style="5" bestFit="1" customWidth="1"/>
    <col min="4319" max="4319" width="9.85546875" style="5" bestFit="1" customWidth="1"/>
    <col min="4320" max="4320" width="9.140625" style="5" bestFit="1" customWidth="1"/>
    <col min="4321" max="4321" width="16" style="5" bestFit="1" customWidth="1"/>
    <col min="4322" max="4322" width="9" style="5" bestFit="1" customWidth="1"/>
    <col min="4323" max="4323" width="7.85546875" style="5" bestFit="1" customWidth="1"/>
    <col min="4324" max="4324" width="11.7109375" style="5" bestFit="1" customWidth="1"/>
    <col min="4325" max="4325" width="14.28515625" style="5" customWidth="1"/>
    <col min="4326" max="4326" width="11.7109375" style="5" bestFit="1" customWidth="1"/>
    <col min="4327" max="4327" width="14.140625" style="5" bestFit="1" customWidth="1"/>
    <col min="4328" max="4328" width="16.7109375" style="5" customWidth="1"/>
    <col min="4329" max="4329" width="16.5703125" style="5" customWidth="1"/>
    <col min="4330" max="4331" width="7.85546875" style="5" bestFit="1" customWidth="1"/>
    <col min="4332" max="4332" width="8" style="5" bestFit="1" customWidth="1"/>
    <col min="4333" max="4334" width="7.85546875" style="5" bestFit="1" customWidth="1"/>
    <col min="4335" max="4335" width="9.7109375" style="5" customWidth="1"/>
    <col min="4336" max="4336" width="12.85546875" style="5" customWidth="1"/>
    <col min="4337" max="4573" width="9.140625" style="5"/>
    <col min="4574" max="4574" width="9" style="5" bestFit="1" customWidth="1"/>
    <col min="4575" max="4575" width="9.85546875" style="5" bestFit="1" customWidth="1"/>
    <col min="4576" max="4576" width="9.140625" style="5" bestFit="1" customWidth="1"/>
    <col min="4577" max="4577" width="16" style="5" bestFit="1" customWidth="1"/>
    <col min="4578" max="4578" width="9" style="5" bestFit="1" customWidth="1"/>
    <col min="4579" max="4579" width="7.85546875" style="5" bestFit="1" customWidth="1"/>
    <col min="4580" max="4580" width="11.7109375" style="5" bestFit="1" customWidth="1"/>
    <col min="4581" max="4581" width="14.28515625" style="5" customWidth="1"/>
    <col min="4582" max="4582" width="11.7109375" style="5" bestFit="1" customWidth="1"/>
    <col min="4583" max="4583" width="14.140625" style="5" bestFit="1" customWidth="1"/>
    <col min="4584" max="4584" width="16.7109375" style="5" customWidth="1"/>
    <col min="4585" max="4585" width="16.5703125" style="5" customWidth="1"/>
    <col min="4586" max="4587" width="7.85546875" style="5" bestFit="1" customWidth="1"/>
    <col min="4588" max="4588" width="8" style="5" bestFit="1" customWidth="1"/>
    <col min="4589" max="4590" width="7.85546875" style="5" bestFit="1" customWidth="1"/>
    <col min="4591" max="4591" width="9.7109375" style="5" customWidth="1"/>
    <col min="4592" max="4592" width="12.85546875" style="5" customWidth="1"/>
    <col min="4593" max="4829" width="9.140625" style="5"/>
    <col min="4830" max="4830" width="9" style="5" bestFit="1" customWidth="1"/>
    <col min="4831" max="4831" width="9.85546875" style="5" bestFit="1" customWidth="1"/>
    <col min="4832" max="4832" width="9.140625" style="5" bestFit="1" customWidth="1"/>
    <col min="4833" max="4833" width="16" style="5" bestFit="1" customWidth="1"/>
    <col min="4834" max="4834" width="9" style="5" bestFit="1" customWidth="1"/>
    <col min="4835" max="4835" width="7.85546875" style="5" bestFit="1" customWidth="1"/>
    <col min="4836" max="4836" width="11.7109375" style="5" bestFit="1" customWidth="1"/>
    <col min="4837" max="4837" width="14.28515625" style="5" customWidth="1"/>
    <col min="4838" max="4838" width="11.7109375" style="5" bestFit="1" customWidth="1"/>
    <col min="4839" max="4839" width="14.140625" style="5" bestFit="1" customWidth="1"/>
    <col min="4840" max="4840" width="16.7109375" style="5" customWidth="1"/>
    <col min="4841" max="4841" width="16.5703125" style="5" customWidth="1"/>
    <col min="4842" max="4843" width="7.85546875" style="5" bestFit="1" customWidth="1"/>
    <col min="4844" max="4844" width="8" style="5" bestFit="1" customWidth="1"/>
    <col min="4845" max="4846" width="7.85546875" style="5" bestFit="1" customWidth="1"/>
    <col min="4847" max="4847" width="9.7109375" style="5" customWidth="1"/>
    <col min="4848" max="4848" width="12.85546875" style="5" customWidth="1"/>
    <col min="4849" max="5085" width="9.140625" style="5"/>
    <col min="5086" max="5086" width="9" style="5" bestFit="1" customWidth="1"/>
    <col min="5087" max="5087" width="9.85546875" style="5" bestFit="1" customWidth="1"/>
    <col min="5088" max="5088" width="9.140625" style="5" bestFit="1" customWidth="1"/>
    <col min="5089" max="5089" width="16" style="5" bestFit="1" customWidth="1"/>
    <col min="5090" max="5090" width="9" style="5" bestFit="1" customWidth="1"/>
    <col min="5091" max="5091" width="7.85546875" style="5" bestFit="1" customWidth="1"/>
    <col min="5092" max="5092" width="11.7109375" style="5" bestFit="1" customWidth="1"/>
    <col min="5093" max="5093" width="14.28515625" style="5" customWidth="1"/>
    <col min="5094" max="5094" width="11.7109375" style="5" bestFit="1" customWidth="1"/>
    <col min="5095" max="5095" width="14.140625" style="5" bestFit="1" customWidth="1"/>
    <col min="5096" max="5096" width="16.7109375" style="5" customWidth="1"/>
    <col min="5097" max="5097" width="16.5703125" style="5" customWidth="1"/>
    <col min="5098" max="5099" width="7.85546875" style="5" bestFit="1" customWidth="1"/>
    <col min="5100" max="5100" width="8" style="5" bestFit="1" customWidth="1"/>
    <col min="5101" max="5102" width="7.85546875" style="5" bestFit="1" customWidth="1"/>
    <col min="5103" max="5103" width="9.7109375" style="5" customWidth="1"/>
    <col min="5104" max="5104" width="12.85546875" style="5" customWidth="1"/>
    <col min="5105" max="5341" width="9.140625" style="5"/>
    <col min="5342" max="5342" width="9" style="5" bestFit="1" customWidth="1"/>
    <col min="5343" max="5343" width="9.85546875" style="5" bestFit="1" customWidth="1"/>
    <col min="5344" max="5344" width="9.140625" style="5" bestFit="1" customWidth="1"/>
    <col min="5345" max="5345" width="16" style="5" bestFit="1" customWidth="1"/>
    <col min="5346" max="5346" width="9" style="5" bestFit="1" customWidth="1"/>
    <col min="5347" max="5347" width="7.85546875" style="5" bestFit="1" customWidth="1"/>
    <col min="5348" max="5348" width="11.7109375" style="5" bestFit="1" customWidth="1"/>
    <col min="5349" max="5349" width="14.28515625" style="5" customWidth="1"/>
    <col min="5350" max="5350" width="11.7109375" style="5" bestFit="1" customWidth="1"/>
    <col min="5351" max="5351" width="14.140625" style="5" bestFit="1" customWidth="1"/>
    <col min="5352" max="5352" width="16.7109375" style="5" customWidth="1"/>
    <col min="5353" max="5353" width="16.5703125" style="5" customWidth="1"/>
    <col min="5354" max="5355" width="7.85546875" style="5" bestFit="1" customWidth="1"/>
    <col min="5356" max="5356" width="8" style="5" bestFit="1" customWidth="1"/>
    <col min="5357" max="5358" width="7.85546875" style="5" bestFit="1" customWidth="1"/>
    <col min="5359" max="5359" width="9.7109375" style="5" customWidth="1"/>
    <col min="5360" max="5360" width="12.85546875" style="5" customWidth="1"/>
    <col min="5361" max="5597" width="9.140625" style="5"/>
    <col min="5598" max="5598" width="9" style="5" bestFit="1" customWidth="1"/>
    <col min="5599" max="5599" width="9.85546875" style="5" bestFit="1" customWidth="1"/>
    <col min="5600" max="5600" width="9.140625" style="5" bestFit="1" customWidth="1"/>
    <col min="5601" max="5601" width="16" style="5" bestFit="1" customWidth="1"/>
    <col min="5602" max="5602" width="9" style="5" bestFit="1" customWidth="1"/>
    <col min="5603" max="5603" width="7.85546875" style="5" bestFit="1" customWidth="1"/>
    <col min="5604" max="5604" width="11.7109375" style="5" bestFit="1" customWidth="1"/>
    <col min="5605" max="5605" width="14.28515625" style="5" customWidth="1"/>
    <col min="5606" max="5606" width="11.7109375" style="5" bestFit="1" customWidth="1"/>
    <col min="5607" max="5607" width="14.140625" style="5" bestFit="1" customWidth="1"/>
    <col min="5608" max="5608" width="16.7109375" style="5" customWidth="1"/>
    <col min="5609" max="5609" width="16.5703125" style="5" customWidth="1"/>
    <col min="5610" max="5611" width="7.85546875" style="5" bestFit="1" customWidth="1"/>
    <col min="5612" max="5612" width="8" style="5" bestFit="1" customWidth="1"/>
    <col min="5613" max="5614" width="7.85546875" style="5" bestFit="1" customWidth="1"/>
    <col min="5615" max="5615" width="9.7109375" style="5" customWidth="1"/>
    <col min="5616" max="5616" width="12.85546875" style="5" customWidth="1"/>
    <col min="5617" max="5853" width="9.140625" style="5"/>
    <col min="5854" max="5854" width="9" style="5" bestFit="1" customWidth="1"/>
    <col min="5855" max="5855" width="9.85546875" style="5" bestFit="1" customWidth="1"/>
    <col min="5856" max="5856" width="9.140625" style="5" bestFit="1" customWidth="1"/>
    <col min="5857" max="5857" width="16" style="5" bestFit="1" customWidth="1"/>
    <col min="5858" max="5858" width="9" style="5" bestFit="1" customWidth="1"/>
    <col min="5859" max="5859" width="7.85546875" style="5" bestFit="1" customWidth="1"/>
    <col min="5860" max="5860" width="11.7109375" style="5" bestFit="1" customWidth="1"/>
    <col min="5861" max="5861" width="14.28515625" style="5" customWidth="1"/>
    <col min="5862" max="5862" width="11.7109375" style="5" bestFit="1" customWidth="1"/>
    <col min="5863" max="5863" width="14.140625" style="5" bestFit="1" customWidth="1"/>
    <col min="5864" max="5864" width="16.7109375" style="5" customWidth="1"/>
    <col min="5865" max="5865" width="16.5703125" style="5" customWidth="1"/>
    <col min="5866" max="5867" width="7.85546875" style="5" bestFit="1" customWidth="1"/>
    <col min="5868" max="5868" width="8" style="5" bestFit="1" customWidth="1"/>
    <col min="5869" max="5870" width="7.85546875" style="5" bestFit="1" customWidth="1"/>
    <col min="5871" max="5871" width="9.7109375" style="5" customWidth="1"/>
    <col min="5872" max="5872" width="12.85546875" style="5" customWidth="1"/>
    <col min="5873" max="6109" width="9.140625" style="5"/>
    <col min="6110" max="6110" width="9" style="5" bestFit="1" customWidth="1"/>
    <col min="6111" max="6111" width="9.85546875" style="5" bestFit="1" customWidth="1"/>
    <col min="6112" max="6112" width="9.140625" style="5" bestFit="1" customWidth="1"/>
    <col min="6113" max="6113" width="16" style="5" bestFit="1" customWidth="1"/>
    <col min="6114" max="6114" width="9" style="5" bestFit="1" customWidth="1"/>
    <col min="6115" max="6115" width="7.85546875" style="5" bestFit="1" customWidth="1"/>
    <col min="6116" max="6116" width="11.7109375" style="5" bestFit="1" customWidth="1"/>
    <col min="6117" max="6117" width="14.28515625" style="5" customWidth="1"/>
    <col min="6118" max="6118" width="11.7109375" style="5" bestFit="1" customWidth="1"/>
    <col min="6119" max="6119" width="14.140625" style="5" bestFit="1" customWidth="1"/>
    <col min="6120" max="6120" width="16.7109375" style="5" customWidth="1"/>
    <col min="6121" max="6121" width="16.5703125" style="5" customWidth="1"/>
    <col min="6122" max="6123" width="7.85546875" style="5" bestFit="1" customWidth="1"/>
    <col min="6124" max="6124" width="8" style="5" bestFit="1" customWidth="1"/>
    <col min="6125" max="6126" width="7.85546875" style="5" bestFit="1" customWidth="1"/>
    <col min="6127" max="6127" width="9.7109375" style="5" customWidth="1"/>
    <col min="6128" max="6128" width="12.85546875" style="5" customWidth="1"/>
    <col min="6129" max="6365" width="9.140625" style="5"/>
    <col min="6366" max="6366" width="9" style="5" bestFit="1" customWidth="1"/>
    <col min="6367" max="6367" width="9.85546875" style="5" bestFit="1" customWidth="1"/>
    <col min="6368" max="6368" width="9.140625" style="5" bestFit="1" customWidth="1"/>
    <col min="6369" max="6369" width="16" style="5" bestFit="1" customWidth="1"/>
    <col min="6370" max="6370" width="9" style="5" bestFit="1" customWidth="1"/>
    <col min="6371" max="6371" width="7.85546875" style="5" bestFit="1" customWidth="1"/>
    <col min="6372" max="6372" width="11.7109375" style="5" bestFit="1" customWidth="1"/>
    <col min="6373" max="6373" width="14.28515625" style="5" customWidth="1"/>
    <col min="6374" max="6374" width="11.7109375" style="5" bestFit="1" customWidth="1"/>
    <col min="6375" max="6375" width="14.140625" style="5" bestFit="1" customWidth="1"/>
    <col min="6376" max="6376" width="16.7109375" style="5" customWidth="1"/>
    <col min="6377" max="6377" width="16.5703125" style="5" customWidth="1"/>
    <col min="6378" max="6379" width="7.85546875" style="5" bestFit="1" customWidth="1"/>
    <col min="6380" max="6380" width="8" style="5" bestFit="1" customWidth="1"/>
    <col min="6381" max="6382" width="7.85546875" style="5" bestFit="1" customWidth="1"/>
    <col min="6383" max="6383" width="9.7109375" style="5" customWidth="1"/>
    <col min="6384" max="6384" width="12.85546875" style="5" customWidth="1"/>
    <col min="6385" max="6621" width="9.140625" style="5"/>
    <col min="6622" max="6622" width="9" style="5" bestFit="1" customWidth="1"/>
    <col min="6623" max="6623" width="9.85546875" style="5" bestFit="1" customWidth="1"/>
    <col min="6624" max="6624" width="9.140625" style="5" bestFit="1" customWidth="1"/>
    <col min="6625" max="6625" width="16" style="5" bestFit="1" customWidth="1"/>
    <col min="6626" max="6626" width="9" style="5" bestFit="1" customWidth="1"/>
    <col min="6627" max="6627" width="7.85546875" style="5" bestFit="1" customWidth="1"/>
    <col min="6628" max="6628" width="11.7109375" style="5" bestFit="1" customWidth="1"/>
    <col min="6629" max="6629" width="14.28515625" style="5" customWidth="1"/>
    <col min="6630" max="6630" width="11.7109375" style="5" bestFit="1" customWidth="1"/>
    <col min="6631" max="6631" width="14.140625" style="5" bestFit="1" customWidth="1"/>
    <col min="6632" max="6632" width="16.7109375" style="5" customWidth="1"/>
    <col min="6633" max="6633" width="16.5703125" style="5" customWidth="1"/>
    <col min="6634" max="6635" width="7.85546875" style="5" bestFit="1" customWidth="1"/>
    <col min="6636" max="6636" width="8" style="5" bestFit="1" customWidth="1"/>
    <col min="6637" max="6638" width="7.85546875" style="5" bestFit="1" customWidth="1"/>
    <col min="6639" max="6639" width="9.7109375" style="5" customWidth="1"/>
    <col min="6640" max="6640" width="12.85546875" style="5" customWidth="1"/>
    <col min="6641" max="6877" width="9.140625" style="5"/>
    <col min="6878" max="6878" width="9" style="5" bestFit="1" customWidth="1"/>
    <col min="6879" max="6879" width="9.85546875" style="5" bestFit="1" customWidth="1"/>
    <col min="6880" max="6880" width="9.140625" style="5" bestFit="1" customWidth="1"/>
    <col min="6881" max="6881" width="16" style="5" bestFit="1" customWidth="1"/>
    <col min="6882" max="6882" width="9" style="5" bestFit="1" customWidth="1"/>
    <col min="6883" max="6883" width="7.85546875" style="5" bestFit="1" customWidth="1"/>
    <col min="6884" max="6884" width="11.7109375" style="5" bestFit="1" customWidth="1"/>
    <col min="6885" max="6885" width="14.28515625" style="5" customWidth="1"/>
    <col min="6886" max="6886" width="11.7109375" style="5" bestFit="1" customWidth="1"/>
    <col min="6887" max="6887" width="14.140625" style="5" bestFit="1" customWidth="1"/>
    <col min="6888" max="6888" width="16.7109375" style="5" customWidth="1"/>
    <col min="6889" max="6889" width="16.5703125" style="5" customWidth="1"/>
    <col min="6890" max="6891" width="7.85546875" style="5" bestFit="1" customWidth="1"/>
    <col min="6892" max="6892" width="8" style="5" bestFit="1" customWidth="1"/>
    <col min="6893" max="6894" width="7.85546875" style="5" bestFit="1" customWidth="1"/>
    <col min="6895" max="6895" width="9.7109375" style="5" customWidth="1"/>
    <col min="6896" max="6896" width="12.85546875" style="5" customWidth="1"/>
    <col min="6897" max="7133" width="9.140625" style="5"/>
    <col min="7134" max="7134" width="9" style="5" bestFit="1" customWidth="1"/>
    <col min="7135" max="7135" width="9.85546875" style="5" bestFit="1" customWidth="1"/>
    <col min="7136" max="7136" width="9.140625" style="5" bestFit="1" customWidth="1"/>
    <col min="7137" max="7137" width="16" style="5" bestFit="1" customWidth="1"/>
    <col min="7138" max="7138" width="9" style="5" bestFit="1" customWidth="1"/>
    <col min="7139" max="7139" width="7.85546875" style="5" bestFit="1" customWidth="1"/>
    <col min="7140" max="7140" width="11.7109375" style="5" bestFit="1" customWidth="1"/>
    <col min="7141" max="7141" width="14.28515625" style="5" customWidth="1"/>
    <col min="7142" max="7142" width="11.7109375" style="5" bestFit="1" customWidth="1"/>
    <col min="7143" max="7143" width="14.140625" style="5" bestFit="1" customWidth="1"/>
    <col min="7144" max="7144" width="16.7109375" style="5" customWidth="1"/>
    <col min="7145" max="7145" width="16.5703125" style="5" customWidth="1"/>
    <col min="7146" max="7147" width="7.85546875" style="5" bestFit="1" customWidth="1"/>
    <col min="7148" max="7148" width="8" style="5" bestFit="1" customWidth="1"/>
    <col min="7149" max="7150" width="7.85546875" style="5" bestFit="1" customWidth="1"/>
    <col min="7151" max="7151" width="9.7109375" style="5" customWidth="1"/>
    <col min="7152" max="7152" width="12.85546875" style="5" customWidth="1"/>
    <col min="7153" max="7389" width="9.140625" style="5"/>
    <col min="7390" max="7390" width="9" style="5" bestFit="1" customWidth="1"/>
    <col min="7391" max="7391" width="9.85546875" style="5" bestFit="1" customWidth="1"/>
    <col min="7392" max="7392" width="9.140625" style="5" bestFit="1" customWidth="1"/>
    <col min="7393" max="7393" width="16" style="5" bestFit="1" customWidth="1"/>
    <col min="7394" max="7394" width="9" style="5" bestFit="1" customWidth="1"/>
    <col min="7395" max="7395" width="7.85546875" style="5" bestFit="1" customWidth="1"/>
    <col min="7396" max="7396" width="11.7109375" style="5" bestFit="1" customWidth="1"/>
    <col min="7397" max="7397" width="14.28515625" style="5" customWidth="1"/>
    <col min="7398" max="7398" width="11.7109375" style="5" bestFit="1" customWidth="1"/>
    <col min="7399" max="7399" width="14.140625" style="5" bestFit="1" customWidth="1"/>
    <col min="7400" max="7400" width="16.7109375" style="5" customWidth="1"/>
    <col min="7401" max="7401" width="16.5703125" style="5" customWidth="1"/>
    <col min="7402" max="7403" width="7.85546875" style="5" bestFit="1" customWidth="1"/>
    <col min="7404" max="7404" width="8" style="5" bestFit="1" customWidth="1"/>
    <col min="7405" max="7406" width="7.85546875" style="5" bestFit="1" customWidth="1"/>
    <col min="7407" max="7407" width="9.7109375" style="5" customWidth="1"/>
    <col min="7408" max="7408" width="12.85546875" style="5" customWidth="1"/>
    <col min="7409" max="7645" width="9.140625" style="5"/>
    <col min="7646" max="7646" width="9" style="5" bestFit="1" customWidth="1"/>
    <col min="7647" max="7647" width="9.85546875" style="5" bestFit="1" customWidth="1"/>
    <col min="7648" max="7648" width="9.140625" style="5" bestFit="1" customWidth="1"/>
    <col min="7649" max="7649" width="16" style="5" bestFit="1" customWidth="1"/>
    <col min="7650" max="7650" width="9" style="5" bestFit="1" customWidth="1"/>
    <col min="7651" max="7651" width="7.85546875" style="5" bestFit="1" customWidth="1"/>
    <col min="7652" max="7652" width="11.7109375" style="5" bestFit="1" customWidth="1"/>
    <col min="7653" max="7653" width="14.28515625" style="5" customWidth="1"/>
    <col min="7654" max="7654" width="11.7109375" style="5" bestFit="1" customWidth="1"/>
    <col min="7655" max="7655" width="14.140625" style="5" bestFit="1" customWidth="1"/>
    <col min="7656" max="7656" width="16.7109375" style="5" customWidth="1"/>
    <col min="7657" max="7657" width="16.5703125" style="5" customWidth="1"/>
    <col min="7658" max="7659" width="7.85546875" style="5" bestFit="1" customWidth="1"/>
    <col min="7660" max="7660" width="8" style="5" bestFit="1" customWidth="1"/>
    <col min="7661" max="7662" width="7.85546875" style="5" bestFit="1" customWidth="1"/>
    <col min="7663" max="7663" width="9.7109375" style="5" customWidth="1"/>
    <col min="7664" max="7664" width="12.85546875" style="5" customWidth="1"/>
    <col min="7665" max="7901" width="9.140625" style="5"/>
    <col min="7902" max="7902" width="9" style="5" bestFit="1" customWidth="1"/>
    <col min="7903" max="7903" width="9.85546875" style="5" bestFit="1" customWidth="1"/>
    <col min="7904" max="7904" width="9.140625" style="5" bestFit="1" customWidth="1"/>
    <col min="7905" max="7905" width="16" style="5" bestFit="1" customWidth="1"/>
    <col min="7906" max="7906" width="9" style="5" bestFit="1" customWidth="1"/>
    <col min="7907" max="7907" width="7.85546875" style="5" bestFit="1" customWidth="1"/>
    <col min="7908" max="7908" width="11.7109375" style="5" bestFit="1" customWidth="1"/>
    <col min="7909" max="7909" width="14.28515625" style="5" customWidth="1"/>
    <col min="7910" max="7910" width="11.7109375" style="5" bestFit="1" customWidth="1"/>
    <col min="7911" max="7911" width="14.140625" style="5" bestFit="1" customWidth="1"/>
    <col min="7912" max="7912" width="16.7109375" style="5" customWidth="1"/>
    <col min="7913" max="7913" width="16.5703125" style="5" customWidth="1"/>
    <col min="7914" max="7915" width="7.85546875" style="5" bestFit="1" customWidth="1"/>
    <col min="7916" max="7916" width="8" style="5" bestFit="1" customWidth="1"/>
    <col min="7917" max="7918" width="7.85546875" style="5" bestFit="1" customWidth="1"/>
    <col min="7919" max="7919" width="9.7109375" style="5" customWidth="1"/>
    <col min="7920" max="7920" width="12.85546875" style="5" customWidth="1"/>
    <col min="7921" max="8157" width="9.140625" style="5"/>
    <col min="8158" max="8158" width="9" style="5" bestFit="1" customWidth="1"/>
    <col min="8159" max="8159" width="9.85546875" style="5" bestFit="1" customWidth="1"/>
    <col min="8160" max="8160" width="9.140625" style="5" bestFit="1" customWidth="1"/>
    <col min="8161" max="8161" width="16" style="5" bestFit="1" customWidth="1"/>
    <col min="8162" max="8162" width="9" style="5" bestFit="1" customWidth="1"/>
    <col min="8163" max="8163" width="7.85546875" style="5" bestFit="1" customWidth="1"/>
    <col min="8164" max="8164" width="11.7109375" style="5" bestFit="1" customWidth="1"/>
    <col min="8165" max="8165" width="14.28515625" style="5" customWidth="1"/>
    <col min="8166" max="8166" width="11.7109375" style="5" bestFit="1" customWidth="1"/>
    <col min="8167" max="8167" width="14.140625" style="5" bestFit="1" customWidth="1"/>
    <col min="8168" max="8168" width="16.7109375" style="5" customWidth="1"/>
    <col min="8169" max="8169" width="16.5703125" style="5" customWidth="1"/>
    <col min="8170" max="8171" width="7.85546875" style="5" bestFit="1" customWidth="1"/>
    <col min="8172" max="8172" width="8" style="5" bestFit="1" customWidth="1"/>
    <col min="8173" max="8174" width="7.85546875" style="5" bestFit="1" customWidth="1"/>
    <col min="8175" max="8175" width="9.7109375" style="5" customWidth="1"/>
    <col min="8176" max="8176" width="12.85546875" style="5" customWidth="1"/>
    <col min="8177" max="8413" width="9.140625" style="5"/>
    <col min="8414" max="8414" width="9" style="5" bestFit="1" customWidth="1"/>
    <col min="8415" max="8415" width="9.85546875" style="5" bestFit="1" customWidth="1"/>
    <col min="8416" max="8416" width="9.140625" style="5" bestFit="1" customWidth="1"/>
    <col min="8417" max="8417" width="16" style="5" bestFit="1" customWidth="1"/>
    <col min="8418" max="8418" width="9" style="5" bestFit="1" customWidth="1"/>
    <col min="8419" max="8419" width="7.85546875" style="5" bestFit="1" customWidth="1"/>
    <col min="8420" max="8420" width="11.7109375" style="5" bestFit="1" customWidth="1"/>
    <col min="8421" max="8421" width="14.28515625" style="5" customWidth="1"/>
    <col min="8422" max="8422" width="11.7109375" style="5" bestFit="1" customWidth="1"/>
    <col min="8423" max="8423" width="14.140625" style="5" bestFit="1" customWidth="1"/>
    <col min="8424" max="8424" width="16.7109375" style="5" customWidth="1"/>
    <col min="8425" max="8425" width="16.5703125" style="5" customWidth="1"/>
    <col min="8426" max="8427" width="7.85546875" style="5" bestFit="1" customWidth="1"/>
    <col min="8428" max="8428" width="8" style="5" bestFit="1" customWidth="1"/>
    <col min="8429" max="8430" width="7.85546875" style="5" bestFit="1" customWidth="1"/>
    <col min="8431" max="8431" width="9.7109375" style="5" customWidth="1"/>
    <col min="8432" max="8432" width="12.85546875" style="5" customWidth="1"/>
    <col min="8433" max="8669" width="9.140625" style="5"/>
    <col min="8670" max="8670" width="9" style="5" bestFit="1" customWidth="1"/>
    <col min="8671" max="8671" width="9.85546875" style="5" bestFit="1" customWidth="1"/>
    <col min="8672" max="8672" width="9.140625" style="5" bestFit="1" customWidth="1"/>
    <col min="8673" max="8673" width="16" style="5" bestFit="1" customWidth="1"/>
    <col min="8674" max="8674" width="9" style="5" bestFit="1" customWidth="1"/>
    <col min="8675" max="8675" width="7.85546875" style="5" bestFit="1" customWidth="1"/>
    <col min="8676" max="8676" width="11.7109375" style="5" bestFit="1" customWidth="1"/>
    <col min="8677" max="8677" width="14.28515625" style="5" customWidth="1"/>
    <col min="8678" max="8678" width="11.7109375" style="5" bestFit="1" customWidth="1"/>
    <col min="8679" max="8679" width="14.140625" style="5" bestFit="1" customWidth="1"/>
    <col min="8680" max="8680" width="16.7109375" style="5" customWidth="1"/>
    <col min="8681" max="8681" width="16.5703125" style="5" customWidth="1"/>
    <col min="8682" max="8683" width="7.85546875" style="5" bestFit="1" customWidth="1"/>
    <col min="8684" max="8684" width="8" style="5" bestFit="1" customWidth="1"/>
    <col min="8685" max="8686" width="7.85546875" style="5" bestFit="1" customWidth="1"/>
    <col min="8687" max="8687" width="9.7109375" style="5" customWidth="1"/>
    <col min="8688" max="8688" width="12.85546875" style="5" customWidth="1"/>
    <col min="8689" max="8925" width="9.140625" style="5"/>
    <col min="8926" max="8926" width="9" style="5" bestFit="1" customWidth="1"/>
    <col min="8927" max="8927" width="9.85546875" style="5" bestFit="1" customWidth="1"/>
    <col min="8928" max="8928" width="9.140625" style="5" bestFit="1" customWidth="1"/>
    <col min="8929" max="8929" width="16" style="5" bestFit="1" customWidth="1"/>
    <col min="8930" max="8930" width="9" style="5" bestFit="1" customWidth="1"/>
    <col min="8931" max="8931" width="7.85546875" style="5" bestFit="1" customWidth="1"/>
    <col min="8932" max="8932" width="11.7109375" style="5" bestFit="1" customWidth="1"/>
    <col min="8933" max="8933" width="14.28515625" style="5" customWidth="1"/>
    <col min="8934" max="8934" width="11.7109375" style="5" bestFit="1" customWidth="1"/>
    <col min="8935" max="8935" width="14.140625" style="5" bestFit="1" customWidth="1"/>
    <col min="8936" max="8936" width="16.7109375" style="5" customWidth="1"/>
    <col min="8937" max="8937" width="16.5703125" style="5" customWidth="1"/>
    <col min="8938" max="8939" width="7.85546875" style="5" bestFit="1" customWidth="1"/>
    <col min="8940" max="8940" width="8" style="5" bestFit="1" customWidth="1"/>
    <col min="8941" max="8942" width="7.85546875" style="5" bestFit="1" customWidth="1"/>
    <col min="8943" max="8943" width="9.7109375" style="5" customWidth="1"/>
    <col min="8944" max="8944" width="12.85546875" style="5" customWidth="1"/>
    <col min="8945" max="9181" width="9.140625" style="5"/>
    <col min="9182" max="9182" width="9" style="5" bestFit="1" customWidth="1"/>
    <col min="9183" max="9183" width="9.85546875" style="5" bestFit="1" customWidth="1"/>
    <col min="9184" max="9184" width="9.140625" style="5" bestFit="1" customWidth="1"/>
    <col min="9185" max="9185" width="16" style="5" bestFit="1" customWidth="1"/>
    <col min="9186" max="9186" width="9" style="5" bestFit="1" customWidth="1"/>
    <col min="9187" max="9187" width="7.85546875" style="5" bestFit="1" customWidth="1"/>
    <col min="9188" max="9188" width="11.7109375" style="5" bestFit="1" customWidth="1"/>
    <col min="9189" max="9189" width="14.28515625" style="5" customWidth="1"/>
    <col min="9190" max="9190" width="11.7109375" style="5" bestFit="1" customWidth="1"/>
    <col min="9191" max="9191" width="14.140625" style="5" bestFit="1" customWidth="1"/>
    <col min="9192" max="9192" width="16.7109375" style="5" customWidth="1"/>
    <col min="9193" max="9193" width="16.5703125" style="5" customWidth="1"/>
    <col min="9194" max="9195" width="7.85546875" style="5" bestFit="1" customWidth="1"/>
    <col min="9196" max="9196" width="8" style="5" bestFit="1" customWidth="1"/>
    <col min="9197" max="9198" width="7.85546875" style="5" bestFit="1" customWidth="1"/>
    <col min="9199" max="9199" width="9.7109375" style="5" customWidth="1"/>
    <col min="9200" max="9200" width="12.85546875" style="5" customWidth="1"/>
    <col min="9201" max="9437" width="9.140625" style="5"/>
    <col min="9438" max="9438" width="9" style="5" bestFit="1" customWidth="1"/>
    <col min="9439" max="9439" width="9.85546875" style="5" bestFit="1" customWidth="1"/>
    <col min="9440" max="9440" width="9.140625" style="5" bestFit="1" customWidth="1"/>
    <col min="9441" max="9441" width="16" style="5" bestFit="1" customWidth="1"/>
    <col min="9442" max="9442" width="9" style="5" bestFit="1" customWidth="1"/>
    <col min="9443" max="9443" width="7.85546875" style="5" bestFit="1" customWidth="1"/>
    <col min="9444" max="9444" width="11.7109375" style="5" bestFit="1" customWidth="1"/>
    <col min="9445" max="9445" width="14.28515625" style="5" customWidth="1"/>
    <col min="9446" max="9446" width="11.7109375" style="5" bestFit="1" customWidth="1"/>
    <col min="9447" max="9447" width="14.140625" style="5" bestFit="1" customWidth="1"/>
    <col min="9448" max="9448" width="16.7109375" style="5" customWidth="1"/>
    <col min="9449" max="9449" width="16.5703125" style="5" customWidth="1"/>
    <col min="9450" max="9451" width="7.85546875" style="5" bestFit="1" customWidth="1"/>
    <col min="9452" max="9452" width="8" style="5" bestFit="1" customWidth="1"/>
    <col min="9453" max="9454" width="7.85546875" style="5" bestFit="1" customWidth="1"/>
    <col min="9455" max="9455" width="9.7109375" style="5" customWidth="1"/>
    <col min="9456" max="9456" width="12.85546875" style="5" customWidth="1"/>
    <col min="9457" max="9693" width="9.140625" style="5"/>
    <col min="9694" max="9694" width="9" style="5" bestFit="1" customWidth="1"/>
    <col min="9695" max="9695" width="9.85546875" style="5" bestFit="1" customWidth="1"/>
    <col min="9696" max="9696" width="9.140625" style="5" bestFit="1" customWidth="1"/>
    <col min="9697" max="9697" width="16" style="5" bestFit="1" customWidth="1"/>
    <col min="9698" max="9698" width="9" style="5" bestFit="1" customWidth="1"/>
    <col min="9699" max="9699" width="7.85546875" style="5" bestFit="1" customWidth="1"/>
    <col min="9700" max="9700" width="11.7109375" style="5" bestFit="1" customWidth="1"/>
    <col min="9701" max="9701" width="14.28515625" style="5" customWidth="1"/>
    <col min="9702" max="9702" width="11.7109375" style="5" bestFit="1" customWidth="1"/>
    <col min="9703" max="9703" width="14.140625" style="5" bestFit="1" customWidth="1"/>
    <col min="9704" max="9704" width="16.7109375" style="5" customWidth="1"/>
    <col min="9705" max="9705" width="16.5703125" style="5" customWidth="1"/>
    <col min="9706" max="9707" width="7.85546875" style="5" bestFit="1" customWidth="1"/>
    <col min="9708" max="9708" width="8" style="5" bestFit="1" customWidth="1"/>
    <col min="9709" max="9710" width="7.85546875" style="5" bestFit="1" customWidth="1"/>
    <col min="9711" max="9711" width="9.7109375" style="5" customWidth="1"/>
    <col min="9712" max="9712" width="12.85546875" style="5" customWidth="1"/>
    <col min="9713" max="9949" width="9.140625" style="5"/>
    <col min="9950" max="9950" width="9" style="5" bestFit="1" customWidth="1"/>
    <col min="9951" max="9951" width="9.85546875" style="5" bestFit="1" customWidth="1"/>
    <col min="9952" max="9952" width="9.140625" style="5" bestFit="1" customWidth="1"/>
    <col min="9953" max="9953" width="16" style="5" bestFit="1" customWidth="1"/>
    <col min="9954" max="9954" width="9" style="5" bestFit="1" customWidth="1"/>
    <col min="9955" max="9955" width="7.85546875" style="5" bestFit="1" customWidth="1"/>
    <col min="9956" max="9956" width="11.7109375" style="5" bestFit="1" customWidth="1"/>
    <col min="9957" max="9957" width="14.28515625" style="5" customWidth="1"/>
    <col min="9958" max="9958" width="11.7109375" style="5" bestFit="1" customWidth="1"/>
    <col min="9959" max="9959" width="14.140625" style="5" bestFit="1" customWidth="1"/>
    <col min="9960" max="9960" width="16.7109375" style="5" customWidth="1"/>
    <col min="9961" max="9961" width="16.5703125" style="5" customWidth="1"/>
    <col min="9962" max="9963" width="7.85546875" style="5" bestFit="1" customWidth="1"/>
    <col min="9964" max="9964" width="8" style="5" bestFit="1" customWidth="1"/>
    <col min="9965" max="9966" width="7.85546875" style="5" bestFit="1" customWidth="1"/>
    <col min="9967" max="9967" width="9.7109375" style="5" customWidth="1"/>
    <col min="9968" max="9968" width="12.85546875" style="5" customWidth="1"/>
    <col min="9969" max="10205" width="9.140625" style="5"/>
    <col min="10206" max="10206" width="9" style="5" bestFit="1" customWidth="1"/>
    <col min="10207" max="10207" width="9.85546875" style="5" bestFit="1" customWidth="1"/>
    <col min="10208" max="10208" width="9.140625" style="5" bestFit="1" customWidth="1"/>
    <col min="10209" max="10209" width="16" style="5" bestFit="1" customWidth="1"/>
    <col min="10210" max="10210" width="9" style="5" bestFit="1" customWidth="1"/>
    <col min="10211" max="10211" width="7.85546875" style="5" bestFit="1" customWidth="1"/>
    <col min="10212" max="10212" width="11.7109375" style="5" bestFit="1" customWidth="1"/>
    <col min="10213" max="10213" width="14.28515625" style="5" customWidth="1"/>
    <col min="10214" max="10214" width="11.7109375" style="5" bestFit="1" customWidth="1"/>
    <col min="10215" max="10215" width="14.140625" style="5" bestFit="1" customWidth="1"/>
    <col min="10216" max="10216" width="16.7109375" style="5" customWidth="1"/>
    <col min="10217" max="10217" width="16.5703125" style="5" customWidth="1"/>
    <col min="10218" max="10219" width="7.85546875" style="5" bestFit="1" customWidth="1"/>
    <col min="10220" max="10220" width="8" style="5" bestFit="1" customWidth="1"/>
    <col min="10221" max="10222" width="7.85546875" style="5" bestFit="1" customWidth="1"/>
    <col min="10223" max="10223" width="9.7109375" style="5" customWidth="1"/>
    <col min="10224" max="10224" width="12.85546875" style="5" customWidth="1"/>
    <col min="10225" max="10461" width="9.140625" style="5"/>
    <col min="10462" max="10462" width="9" style="5" bestFit="1" customWidth="1"/>
    <col min="10463" max="10463" width="9.85546875" style="5" bestFit="1" customWidth="1"/>
    <col min="10464" max="10464" width="9.140625" style="5" bestFit="1" customWidth="1"/>
    <col min="10465" max="10465" width="16" style="5" bestFit="1" customWidth="1"/>
    <col min="10466" max="10466" width="9" style="5" bestFit="1" customWidth="1"/>
    <col min="10467" max="10467" width="7.85546875" style="5" bestFit="1" customWidth="1"/>
    <col min="10468" max="10468" width="11.7109375" style="5" bestFit="1" customWidth="1"/>
    <col min="10469" max="10469" width="14.28515625" style="5" customWidth="1"/>
    <col min="10470" max="10470" width="11.7109375" style="5" bestFit="1" customWidth="1"/>
    <col min="10471" max="10471" width="14.140625" style="5" bestFit="1" customWidth="1"/>
    <col min="10472" max="10472" width="16.7109375" style="5" customWidth="1"/>
    <col min="10473" max="10473" width="16.5703125" style="5" customWidth="1"/>
    <col min="10474" max="10475" width="7.85546875" style="5" bestFit="1" customWidth="1"/>
    <col min="10476" max="10476" width="8" style="5" bestFit="1" customWidth="1"/>
    <col min="10477" max="10478" width="7.85546875" style="5" bestFit="1" customWidth="1"/>
    <col min="10479" max="10479" width="9.7109375" style="5" customWidth="1"/>
    <col min="10480" max="10480" width="12.85546875" style="5" customWidth="1"/>
    <col min="10481" max="10717" width="9.140625" style="5"/>
    <col min="10718" max="10718" width="9" style="5" bestFit="1" customWidth="1"/>
    <col min="10719" max="10719" width="9.85546875" style="5" bestFit="1" customWidth="1"/>
    <col min="10720" max="10720" width="9.140625" style="5" bestFit="1" customWidth="1"/>
    <col min="10721" max="10721" width="16" style="5" bestFit="1" customWidth="1"/>
    <col min="10722" max="10722" width="9" style="5" bestFit="1" customWidth="1"/>
    <col min="10723" max="10723" width="7.85546875" style="5" bestFit="1" customWidth="1"/>
    <col min="10724" max="10724" width="11.7109375" style="5" bestFit="1" customWidth="1"/>
    <col min="10725" max="10725" width="14.28515625" style="5" customWidth="1"/>
    <col min="10726" max="10726" width="11.7109375" style="5" bestFit="1" customWidth="1"/>
    <col min="10727" max="10727" width="14.140625" style="5" bestFit="1" customWidth="1"/>
    <col min="10728" max="10728" width="16.7109375" style="5" customWidth="1"/>
    <col min="10729" max="10729" width="16.5703125" style="5" customWidth="1"/>
    <col min="10730" max="10731" width="7.85546875" style="5" bestFit="1" customWidth="1"/>
    <col min="10732" max="10732" width="8" style="5" bestFit="1" customWidth="1"/>
    <col min="10733" max="10734" width="7.85546875" style="5" bestFit="1" customWidth="1"/>
    <col min="10735" max="10735" width="9.7109375" style="5" customWidth="1"/>
    <col min="10736" max="10736" width="12.85546875" style="5" customWidth="1"/>
    <col min="10737" max="10973" width="9.140625" style="5"/>
    <col min="10974" max="10974" width="9" style="5" bestFit="1" customWidth="1"/>
    <col min="10975" max="10975" width="9.85546875" style="5" bestFit="1" customWidth="1"/>
    <col min="10976" max="10976" width="9.140625" style="5" bestFit="1" customWidth="1"/>
    <col min="10977" max="10977" width="16" style="5" bestFit="1" customWidth="1"/>
    <col min="10978" max="10978" width="9" style="5" bestFit="1" customWidth="1"/>
    <col min="10979" max="10979" width="7.85546875" style="5" bestFit="1" customWidth="1"/>
    <col min="10980" max="10980" width="11.7109375" style="5" bestFit="1" customWidth="1"/>
    <col min="10981" max="10981" width="14.28515625" style="5" customWidth="1"/>
    <col min="10982" max="10982" width="11.7109375" style="5" bestFit="1" customWidth="1"/>
    <col min="10983" max="10983" width="14.140625" style="5" bestFit="1" customWidth="1"/>
    <col min="10984" max="10984" width="16.7109375" style="5" customWidth="1"/>
    <col min="10985" max="10985" width="16.5703125" style="5" customWidth="1"/>
    <col min="10986" max="10987" width="7.85546875" style="5" bestFit="1" customWidth="1"/>
    <col min="10988" max="10988" width="8" style="5" bestFit="1" customWidth="1"/>
    <col min="10989" max="10990" width="7.85546875" style="5" bestFit="1" customWidth="1"/>
    <col min="10991" max="10991" width="9.7109375" style="5" customWidth="1"/>
    <col min="10992" max="10992" width="12.85546875" style="5" customWidth="1"/>
    <col min="10993" max="11229" width="9.140625" style="5"/>
    <col min="11230" max="11230" width="9" style="5" bestFit="1" customWidth="1"/>
    <col min="11231" max="11231" width="9.85546875" style="5" bestFit="1" customWidth="1"/>
    <col min="11232" max="11232" width="9.140625" style="5" bestFit="1" customWidth="1"/>
    <col min="11233" max="11233" width="16" style="5" bestFit="1" customWidth="1"/>
    <col min="11234" max="11234" width="9" style="5" bestFit="1" customWidth="1"/>
    <col min="11235" max="11235" width="7.85546875" style="5" bestFit="1" customWidth="1"/>
    <col min="11236" max="11236" width="11.7109375" style="5" bestFit="1" customWidth="1"/>
    <col min="11237" max="11237" width="14.28515625" style="5" customWidth="1"/>
    <col min="11238" max="11238" width="11.7109375" style="5" bestFit="1" customWidth="1"/>
    <col min="11239" max="11239" width="14.140625" style="5" bestFit="1" customWidth="1"/>
    <col min="11240" max="11240" width="16.7109375" style="5" customWidth="1"/>
    <col min="11241" max="11241" width="16.5703125" style="5" customWidth="1"/>
    <col min="11242" max="11243" width="7.85546875" style="5" bestFit="1" customWidth="1"/>
    <col min="11244" max="11244" width="8" style="5" bestFit="1" customWidth="1"/>
    <col min="11245" max="11246" width="7.85546875" style="5" bestFit="1" customWidth="1"/>
    <col min="11247" max="11247" width="9.7109375" style="5" customWidth="1"/>
    <col min="11248" max="11248" width="12.85546875" style="5" customWidth="1"/>
    <col min="11249" max="11485" width="9.140625" style="5"/>
    <col min="11486" max="11486" width="9" style="5" bestFit="1" customWidth="1"/>
    <col min="11487" max="11487" width="9.85546875" style="5" bestFit="1" customWidth="1"/>
    <col min="11488" max="11488" width="9.140625" style="5" bestFit="1" customWidth="1"/>
    <col min="11489" max="11489" width="16" style="5" bestFit="1" customWidth="1"/>
    <col min="11490" max="11490" width="9" style="5" bestFit="1" customWidth="1"/>
    <col min="11491" max="11491" width="7.85546875" style="5" bestFit="1" customWidth="1"/>
    <col min="11492" max="11492" width="11.7109375" style="5" bestFit="1" customWidth="1"/>
    <col min="11493" max="11493" width="14.28515625" style="5" customWidth="1"/>
    <col min="11494" max="11494" width="11.7109375" style="5" bestFit="1" customWidth="1"/>
    <col min="11495" max="11495" width="14.140625" style="5" bestFit="1" customWidth="1"/>
    <col min="11496" max="11496" width="16.7109375" style="5" customWidth="1"/>
    <col min="11497" max="11497" width="16.5703125" style="5" customWidth="1"/>
    <col min="11498" max="11499" width="7.85546875" style="5" bestFit="1" customWidth="1"/>
    <col min="11500" max="11500" width="8" style="5" bestFit="1" customWidth="1"/>
    <col min="11501" max="11502" width="7.85546875" style="5" bestFit="1" customWidth="1"/>
    <col min="11503" max="11503" width="9.7109375" style="5" customWidth="1"/>
    <col min="11504" max="11504" width="12.85546875" style="5" customWidth="1"/>
    <col min="11505" max="11741" width="9.140625" style="5"/>
    <col min="11742" max="11742" width="9" style="5" bestFit="1" customWidth="1"/>
    <col min="11743" max="11743" width="9.85546875" style="5" bestFit="1" customWidth="1"/>
    <col min="11744" max="11744" width="9.140625" style="5" bestFit="1" customWidth="1"/>
    <col min="11745" max="11745" width="16" style="5" bestFit="1" customWidth="1"/>
    <col min="11746" max="11746" width="9" style="5" bestFit="1" customWidth="1"/>
    <col min="11747" max="11747" width="7.85546875" style="5" bestFit="1" customWidth="1"/>
    <col min="11748" max="11748" width="11.7109375" style="5" bestFit="1" customWidth="1"/>
    <col min="11749" max="11749" width="14.28515625" style="5" customWidth="1"/>
    <col min="11750" max="11750" width="11.7109375" style="5" bestFit="1" customWidth="1"/>
    <col min="11751" max="11751" width="14.140625" style="5" bestFit="1" customWidth="1"/>
    <col min="11752" max="11752" width="16.7109375" style="5" customWidth="1"/>
    <col min="11753" max="11753" width="16.5703125" style="5" customWidth="1"/>
    <col min="11754" max="11755" width="7.85546875" style="5" bestFit="1" customWidth="1"/>
    <col min="11756" max="11756" width="8" style="5" bestFit="1" customWidth="1"/>
    <col min="11757" max="11758" width="7.85546875" style="5" bestFit="1" customWidth="1"/>
    <col min="11759" max="11759" width="9.7109375" style="5" customWidth="1"/>
    <col min="11760" max="11760" width="12.85546875" style="5" customWidth="1"/>
    <col min="11761" max="11997" width="9.140625" style="5"/>
    <col min="11998" max="11998" width="9" style="5" bestFit="1" customWidth="1"/>
    <col min="11999" max="11999" width="9.85546875" style="5" bestFit="1" customWidth="1"/>
    <col min="12000" max="12000" width="9.140625" style="5" bestFit="1" customWidth="1"/>
    <col min="12001" max="12001" width="16" style="5" bestFit="1" customWidth="1"/>
    <col min="12002" max="12002" width="9" style="5" bestFit="1" customWidth="1"/>
    <col min="12003" max="12003" width="7.85546875" style="5" bestFit="1" customWidth="1"/>
    <col min="12004" max="12004" width="11.7109375" style="5" bestFit="1" customWidth="1"/>
    <col min="12005" max="12005" width="14.28515625" style="5" customWidth="1"/>
    <col min="12006" max="12006" width="11.7109375" style="5" bestFit="1" customWidth="1"/>
    <col min="12007" max="12007" width="14.140625" style="5" bestFit="1" customWidth="1"/>
    <col min="12008" max="12008" width="16.7109375" style="5" customWidth="1"/>
    <col min="12009" max="12009" width="16.5703125" style="5" customWidth="1"/>
    <col min="12010" max="12011" width="7.85546875" style="5" bestFit="1" customWidth="1"/>
    <col min="12012" max="12012" width="8" style="5" bestFit="1" customWidth="1"/>
    <col min="12013" max="12014" width="7.85546875" style="5" bestFit="1" customWidth="1"/>
    <col min="12015" max="12015" width="9.7109375" style="5" customWidth="1"/>
    <col min="12016" max="12016" width="12.85546875" style="5" customWidth="1"/>
    <col min="12017" max="12253" width="9.140625" style="5"/>
    <col min="12254" max="12254" width="9" style="5" bestFit="1" customWidth="1"/>
    <col min="12255" max="12255" width="9.85546875" style="5" bestFit="1" customWidth="1"/>
    <col min="12256" max="12256" width="9.140625" style="5" bestFit="1" customWidth="1"/>
    <col min="12257" max="12257" width="16" style="5" bestFit="1" customWidth="1"/>
    <col min="12258" max="12258" width="9" style="5" bestFit="1" customWidth="1"/>
    <col min="12259" max="12259" width="7.85546875" style="5" bestFit="1" customWidth="1"/>
    <col min="12260" max="12260" width="11.7109375" style="5" bestFit="1" customWidth="1"/>
    <col min="12261" max="12261" width="14.28515625" style="5" customWidth="1"/>
    <col min="12262" max="12262" width="11.7109375" style="5" bestFit="1" customWidth="1"/>
    <col min="12263" max="12263" width="14.140625" style="5" bestFit="1" customWidth="1"/>
    <col min="12264" max="12264" width="16.7109375" style="5" customWidth="1"/>
    <col min="12265" max="12265" width="16.5703125" style="5" customWidth="1"/>
    <col min="12266" max="12267" width="7.85546875" style="5" bestFit="1" customWidth="1"/>
    <col min="12268" max="12268" width="8" style="5" bestFit="1" customWidth="1"/>
    <col min="12269" max="12270" width="7.85546875" style="5" bestFit="1" customWidth="1"/>
    <col min="12271" max="12271" width="9.7109375" style="5" customWidth="1"/>
    <col min="12272" max="12272" width="12.85546875" style="5" customWidth="1"/>
    <col min="12273" max="12509" width="9.140625" style="5"/>
    <col min="12510" max="12510" width="9" style="5" bestFit="1" customWidth="1"/>
    <col min="12511" max="12511" width="9.85546875" style="5" bestFit="1" customWidth="1"/>
    <col min="12512" max="12512" width="9.140625" style="5" bestFit="1" customWidth="1"/>
    <col min="12513" max="12513" width="16" style="5" bestFit="1" customWidth="1"/>
    <col min="12514" max="12514" width="9" style="5" bestFit="1" customWidth="1"/>
    <col min="12515" max="12515" width="7.85546875" style="5" bestFit="1" customWidth="1"/>
    <col min="12516" max="12516" width="11.7109375" style="5" bestFit="1" customWidth="1"/>
    <col min="12517" max="12517" width="14.28515625" style="5" customWidth="1"/>
    <col min="12518" max="12518" width="11.7109375" style="5" bestFit="1" customWidth="1"/>
    <col min="12519" max="12519" width="14.140625" style="5" bestFit="1" customWidth="1"/>
    <col min="12520" max="12520" width="16.7109375" style="5" customWidth="1"/>
    <col min="12521" max="12521" width="16.5703125" style="5" customWidth="1"/>
    <col min="12522" max="12523" width="7.85546875" style="5" bestFit="1" customWidth="1"/>
    <col min="12524" max="12524" width="8" style="5" bestFit="1" customWidth="1"/>
    <col min="12525" max="12526" width="7.85546875" style="5" bestFit="1" customWidth="1"/>
    <col min="12527" max="12527" width="9.7109375" style="5" customWidth="1"/>
    <col min="12528" max="12528" width="12.85546875" style="5" customWidth="1"/>
    <col min="12529" max="12765" width="9.140625" style="5"/>
    <col min="12766" max="12766" width="9" style="5" bestFit="1" customWidth="1"/>
    <col min="12767" max="12767" width="9.85546875" style="5" bestFit="1" customWidth="1"/>
    <col min="12768" max="12768" width="9.140625" style="5" bestFit="1" customWidth="1"/>
    <col min="12769" max="12769" width="16" style="5" bestFit="1" customWidth="1"/>
    <col min="12770" max="12770" width="9" style="5" bestFit="1" customWidth="1"/>
    <col min="12771" max="12771" width="7.85546875" style="5" bestFit="1" customWidth="1"/>
    <col min="12772" max="12772" width="11.7109375" style="5" bestFit="1" customWidth="1"/>
    <col min="12773" max="12773" width="14.28515625" style="5" customWidth="1"/>
    <col min="12774" max="12774" width="11.7109375" style="5" bestFit="1" customWidth="1"/>
    <col min="12775" max="12775" width="14.140625" style="5" bestFit="1" customWidth="1"/>
    <col min="12776" max="12776" width="16.7109375" style="5" customWidth="1"/>
    <col min="12777" max="12777" width="16.5703125" style="5" customWidth="1"/>
    <col min="12778" max="12779" width="7.85546875" style="5" bestFit="1" customWidth="1"/>
    <col min="12780" max="12780" width="8" style="5" bestFit="1" customWidth="1"/>
    <col min="12781" max="12782" width="7.85546875" style="5" bestFit="1" customWidth="1"/>
    <col min="12783" max="12783" width="9.7109375" style="5" customWidth="1"/>
    <col min="12784" max="12784" width="12.85546875" style="5" customWidth="1"/>
    <col min="12785" max="13021" width="9.140625" style="5"/>
    <col min="13022" max="13022" width="9" style="5" bestFit="1" customWidth="1"/>
    <col min="13023" max="13023" width="9.85546875" style="5" bestFit="1" customWidth="1"/>
    <col min="13024" max="13024" width="9.140625" style="5" bestFit="1" customWidth="1"/>
    <col min="13025" max="13025" width="16" style="5" bestFit="1" customWidth="1"/>
    <col min="13026" max="13026" width="9" style="5" bestFit="1" customWidth="1"/>
    <col min="13027" max="13027" width="7.85546875" style="5" bestFit="1" customWidth="1"/>
    <col min="13028" max="13028" width="11.7109375" style="5" bestFit="1" customWidth="1"/>
    <col min="13029" max="13029" width="14.28515625" style="5" customWidth="1"/>
    <col min="13030" max="13030" width="11.7109375" style="5" bestFit="1" customWidth="1"/>
    <col min="13031" max="13031" width="14.140625" style="5" bestFit="1" customWidth="1"/>
    <col min="13032" max="13032" width="16.7109375" style="5" customWidth="1"/>
    <col min="13033" max="13033" width="16.5703125" style="5" customWidth="1"/>
    <col min="13034" max="13035" width="7.85546875" style="5" bestFit="1" customWidth="1"/>
    <col min="13036" max="13036" width="8" style="5" bestFit="1" customWidth="1"/>
    <col min="13037" max="13038" width="7.85546875" style="5" bestFit="1" customWidth="1"/>
    <col min="13039" max="13039" width="9.7109375" style="5" customWidth="1"/>
    <col min="13040" max="13040" width="12.85546875" style="5" customWidth="1"/>
    <col min="13041" max="13277" width="9.140625" style="5"/>
    <col min="13278" max="13278" width="9" style="5" bestFit="1" customWidth="1"/>
    <col min="13279" max="13279" width="9.85546875" style="5" bestFit="1" customWidth="1"/>
    <col min="13280" max="13280" width="9.140625" style="5" bestFit="1" customWidth="1"/>
    <col min="13281" max="13281" width="16" style="5" bestFit="1" customWidth="1"/>
    <col min="13282" max="13282" width="9" style="5" bestFit="1" customWidth="1"/>
    <col min="13283" max="13283" width="7.85546875" style="5" bestFit="1" customWidth="1"/>
    <col min="13284" max="13284" width="11.7109375" style="5" bestFit="1" customWidth="1"/>
    <col min="13285" max="13285" width="14.28515625" style="5" customWidth="1"/>
    <col min="13286" max="13286" width="11.7109375" style="5" bestFit="1" customWidth="1"/>
    <col min="13287" max="13287" width="14.140625" style="5" bestFit="1" customWidth="1"/>
    <col min="13288" max="13288" width="16.7109375" style="5" customWidth="1"/>
    <col min="13289" max="13289" width="16.5703125" style="5" customWidth="1"/>
    <col min="13290" max="13291" width="7.85546875" style="5" bestFit="1" customWidth="1"/>
    <col min="13292" max="13292" width="8" style="5" bestFit="1" customWidth="1"/>
    <col min="13293" max="13294" width="7.85546875" style="5" bestFit="1" customWidth="1"/>
    <col min="13295" max="13295" width="9.7109375" style="5" customWidth="1"/>
    <col min="13296" max="13296" width="12.85546875" style="5" customWidth="1"/>
    <col min="13297" max="13533" width="9.140625" style="5"/>
    <col min="13534" max="13534" width="9" style="5" bestFit="1" customWidth="1"/>
    <col min="13535" max="13535" width="9.85546875" style="5" bestFit="1" customWidth="1"/>
    <col min="13536" max="13536" width="9.140625" style="5" bestFit="1" customWidth="1"/>
    <col min="13537" max="13537" width="16" style="5" bestFit="1" customWidth="1"/>
    <col min="13538" max="13538" width="9" style="5" bestFit="1" customWidth="1"/>
    <col min="13539" max="13539" width="7.85546875" style="5" bestFit="1" customWidth="1"/>
    <col min="13540" max="13540" width="11.7109375" style="5" bestFit="1" customWidth="1"/>
    <col min="13541" max="13541" width="14.28515625" style="5" customWidth="1"/>
    <col min="13542" max="13542" width="11.7109375" style="5" bestFit="1" customWidth="1"/>
    <col min="13543" max="13543" width="14.140625" style="5" bestFit="1" customWidth="1"/>
    <col min="13544" max="13544" width="16.7109375" style="5" customWidth="1"/>
    <col min="13545" max="13545" width="16.5703125" style="5" customWidth="1"/>
    <col min="13546" max="13547" width="7.85546875" style="5" bestFit="1" customWidth="1"/>
    <col min="13548" max="13548" width="8" style="5" bestFit="1" customWidth="1"/>
    <col min="13549" max="13550" width="7.85546875" style="5" bestFit="1" customWidth="1"/>
    <col min="13551" max="13551" width="9.7109375" style="5" customWidth="1"/>
    <col min="13552" max="13552" width="12.85546875" style="5" customWidth="1"/>
    <col min="13553" max="13789" width="9.140625" style="5"/>
    <col min="13790" max="13790" width="9" style="5" bestFit="1" customWidth="1"/>
    <col min="13791" max="13791" width="9.85546875" style="5" bestFit="1" customWidth="1"/>
    <col min="13792" max="13792" width="9.140625" style="5" bestFit="1" customWidth="1"/>
    <col min="13793" max="13793" width="16" style="5" bestFit="1" customWidth="1"/>
    <col min="13794" max="13794" width="9" style="5" bestFit="1" customWidth="1"/>
    <col min="13795" max="13795" width="7.85546875" style="5" bestFit="1" customWidth="1"/>
    <col min="13796" max="13796" width="11.7109375" style="5" bestFit="1" customWidth="1"/>
    <col min="13797" max="13797" width="14.28515625" style="5" customWidth="1"/>
    <col min="13798" max="13798" width="11.7109375" style="5" bestFit="1" customWidth="1"/>
    <col min="13799" max="13799" width="14.140625" style="5" bestFit="1" customWidth="1"/>
    <col min="13800" max="13800" width="16.7109375" style="5" customWidth="1"/>
    <col min="13801" max="13801" width="16.5703125" style="5" customWidth="1"/>
    <col min="13802" max="13803" width="7.85546875" style="5" bestFit="1" customWidth="1"/>
    <col min="13804" max="13804" width="8" style="5" bestFit="1" customWidth="1"/>
    <col min="13805" max="13806" width="7.85546875" style="5" bestFit="1" customWidth="1"/>
    <col min="13807" max="13807" width="9.7109375" style="5" customWidth="1"/>
    <col min="13808" max="13808" width="12.85546875" style="5" customWidth="1"/>
    <col min="13809" max="14045" width="9.140625" style="5"/>
    <col min="14046" max="14046" width="9" style="5" bestFit="1" customWidth="1"/>
    <col min="14047" max="14047" width="9.85546875" style="5" bestFit="1" customWidth="1"/>
    <col min="14048" max="14048" width="9.140625" style="5" bestFit="1" customWidth="1"/>
    <col min="14049" max="14049" width="16" style="5" bestFit="1" customWidth="1"/>
    <col min="14050" max="14050" width="9" style="5" bestFit="1" customWidth="1"/>
    <col min="14051" max="14051" width="7.85546875" style="5" bestFit="1" customWidth="1"/>
    <col min="14052" max="14052" width="11.7109375" style="5" bestFit="1" customWidth="1"/>
    <col min="14053" max="14053" width="14.28515625" style="5" customWidth="1"/>
    <col min="14054" max="14054" width="11.7109375" style="5" bestFit="1" customWidth="1"/>
    <col min="14055" max="14055" width="14.140625" style="5" bestFit="1" customWidth="1"/>
    <col min="14056" max="14056" width="16.7109375" style="5" customWidth="1"/>
    <col min="14057" max="14057" width="16.5703125" style="5" customWidth="1"/>
    <col min="14058" max="14059" width="7.85546875" style="5" bestFit="1" customWidth="1"/>
    <col min="14060" max="14060" width="8" style="5" bestFit="1" customWidth="1"/>
    <col min="14061" max="14062" width="7.85546875" style="5" bestFit="1" customWidth="1"/>
    <col min="14063" max="14063" width="9.7109375" style="5" customWidth="1"/>
    <col min="14064" max="14064" width="12.85546875" style="5" customWidth="1"/>
    <col min="14065" max="14301" width="9.140625" style="5"/>
    <col min="14302" max="14302" width="9" style="5" bestFit="1" customWidth="1"/>
    <col min="14303" max="14303" width="9.85546875" style="5" bestFit="1" customWidth="1"/>
    <col min="14304" max="14304" width="9.140625" style="5" bestFit="1" customWidth="1"/>
    <col min="14305" max="14305" width="16" style="5" bestFit="1" customWidth="1"/>
    <col min="14306" max="14306" width="9" style="5" bestFit="1" customWidth="1"/>
    <col min="14307" max="14307" width="7.85546875" style="5" bestFit="1" customWidth="1"/>
    <col min="14308" max="14308" width="11.7109375" style="5" bestFit="1" customWidth="1"/>
    <col min="14309" max="14309" width="14.28515625" style="5" customWidth="1"/>
    <col min="14310" max="14310" width="11.7109375" style="5" bestFit="1" customWidth="1"/>
    <col min="14311" max="14311" width="14.140625" style="5" bestFit="1" customWidth="1"/>
    <col min="14312" max="14312" width="16.7109375" style="5" customWidth="1"/>
    <col min="14313" max="14313" width="16.5703125" style="5" customWidth="1"/>
    <col min="14314" max="14315" width="7.85546875" style="5" bestFit="1" customWidth="1"/>
    <col min="14316" max="14316" width="8" style="5" bestFit="1" customWidth="1"/>
    <col min="14317" max="14318" width="7.85546875" style="5" bestFit="1" customWidth="1"/>
    <col min="14319" max="14319" width="9.7109375" style="5" customWidth="1"/>
    <col min="14320" max="14320" width="12.85546875" style="5" customWidth="1"/>
    <col min="14321" max="14557" width="9.140625" style="5"/>
    <col min="14558" max="14558" width="9" style="5" bestFit="1" customWidth="1"/>
    <col min="14559" max="14559" width="9.85546875" style="5" bestFit="1" customWidth="1"/>
    <col min="14560" max="14560" width="9.140625" style="5" bestFit="1" customWidth="1"/>
    <col min="14561" max="14561" width="16" style="5" bestFit="1" customWidth="1"/>
    <col min="14562" max="14562" width="9" style="5" bestFit="1" customWidth="1"/>
    <col min="14563" max="14563" width="7.85546875" style="5" bestFit="1" customWidth="1"/>
    <col min="14564" max="14564" width="11.7109375" style="5" bestFit="1" customWidth="1"/>
    <col min="14565" max="14565" width="14.28515625" style="5" customWidth="1"/>
    <col min="14566" max="14566" width="11.7109375" style="5" bestFit="1" customWidth="1"/>
    <col min="14567" max="14567" width="14.140625" style="5" bestFit="1" customWidth="1"/>
    <col min="14568" max="14568" width="16.7109375" style="5" customWidth="1"/>
    <col min="14569" max="14569" width="16.5703125" style="5" customWidth="1"/>
    <col min="14570" max="14571" width="7.85546875" style="5" bestFit="1" customWidth="1"/>
    <col min="14572" max="14572" width="8" style="5" bestFit="1" customWidth="1"/>
    <col min="14573" max="14574" width="7.85546875" style="5" bestFit="1" customWidth="1"/>
    <col min="14575" max="14575" width="9.7109375" style="5" customWidth="1"/>
    <col min="14576" max="14576" width="12.85546875" style="5" customWidth="1"/>
    <col min="14577" max="14813" width="9.140625" style="5"/>
    <col min="14814" max="14814" width="9" style="5" bestFit="1" customWidth="1"/>
    <col min="14815" max="14815" width="9.85546875" style="5" bestFit="1" customWidth="1"/>
    <col min="14816" max="14816" width="9.140625" style="5" bestFit="1" customWidth="1"/>
    <col min="14817" max="14817" width="16" style="5" bestFit="1" customWidth="1"/>
    <col min="14818" max="14818" width="9" style="5" bestFit="1" customWidth="1"/>
    <col min="14819" max="14819" width="7.85546875" style="5" bestFit="1" customWidth="1"/>
    <col min="14820" max="14820" width="11.7109375" style="5" bestFit="1" customWidth="1"/>
    <col min="14821" max="14821" width="14.28515625" style="5" customWidth="1"/>
    <col min="14822" max="14822" width="11.7109375" style="5" bestFit="1" customWidth="1"/>
    <col min="14823" max="14823" width="14.140625" style="5" bestFit="1" customWidth="1"/>
    <col min="14824" max="14824" width="16.7109375" style="5" customWidth="1"/>
    <col min="14825" max="14825" width="16.5703125" style="5" customWidth="1"/>
    <col min="14826" max="14827" width="7.85546875" style="5" bestFit="1" customWidth="1"/>
    <col min="14828" max="14828" width="8" style="5" bestFit="1" customWidth="1"/>
    <col min="14829" max="14830" width="7.85546875" style="5" bestFit="1" customWidth="1"/>
    <col min="14831" max="14831" width="9.7109375" style="5" customWidth="1"/>
    <col min="14832" max="14832" width="12.85546875" style="5" customWidth="1"/>
    <col min="14833" max="15069" width="9.140625" style="5"/>
    <col min="15070" max="15070" width="9" style="5" bestFit="1" customWidth="1"/>
    <col min="15071" max="15071" width="9.85546875" style="5" bestFit="1" customWidth="1"/>
    <col min="15072" max="15072" width="9.140625" style="5" bestFit="1" customWidth="1"/>
    <col min="15073" max="15073" width="16" style="5" bestFit="1" customWidth="1"/>
    <col min="15074" max="15074" width="9" style="5" bestFit="1" customWidth="1"/>
    <col min="15075" max="15075" width="7.85546875" style="5" bestFit="1" customWidth="1"/>
    <col min="15076" max="15076" width="11.7109375" style="5" bestFit="1" customWidth="1"/>
    <col min="15077" max="15077" width="14.28515625" style="5" customWidth="1"/>
    <col min="15078" max="15078" width="11.7109375" style="5" bestFit="1" customWidth="1"/>
    <col min="15079" max="15079" width="14.140625" style="5" bestFit="1" customWidth="1"/>
    <col min="15080" max="15080" width="16.7109375" style="5" customWidth="1"/>
    <col min="15081" max="15081" width="16.5703125" style="5" customWidth="1"/>
    <col min="15082" max="15083" width="7.85546875" style="5" bestFit="1" customWidth="1"/>
    <col min="15084" max="15084" width="8" style="5" bestFit="1" customWidth="1"/>
    <col min="15085" max="15086" width="7.85546875" style="5" bestFit="1" customWidth="1"/>
    <col min="15087" max="15087" width="9.7109375" style="5" customWidth="1"/>
    <col min="15088" max="15088" width="12.85546875" style="5" customWidth="1"/>
    <col min="15089" max="15325" width="9.140625" style="5"/>
    <col min="15326" max="15326" width="9" style="5" bestFit="1" customWidth="1"/>
    <col min="15327" max="15327" width="9.85546875" style="5" bestFit="1" customWidth="1"/>
    <col min="15328" max="15328" width="9.140625" style="5" bestFit="1" customWidth="1"/>
    <col min="15329" max="15329" width="16" style="5" bestFit="1" customWidth="1"/>
    <col min="15330" max="15330" width="9" style="5" bestFit="1" customWidth="1"/>
    <col min="15331" max="15331" width="7.85546875" style="5" bestFit="1" customWidth="1"/>
    <col min="15332" max="15332" width="11.7109375" style="5" bestFit="1" customWidth="1"/>
    <col min="15333" max="15333" width="14.28515625" style="5" customWidth="1"/>
    <col min="15334" max="15334" width="11.7109375" style="5" bestFit="1" customWidth="1"/>
    <col min="15335" max="15335" width="14.140625" style="5" bestFit="1" customWidth="1"/>
    <col min="15336" max="15336" width="16.7109375" style="5" customWidth="1"/>
    <col min="15337" max="15337" width="16.5703125" style="5" customWidth="1"/>
    <col min="15338" max="15339" width="7.85546875" style="5" bestFit="1" customWidth="1"/>
    <col min="15340" max="15340" width="8" style="5" bestFit="1" customWidth="1"/>
    <col min="15341" max="15342" width="7.85546875" style="5" bestFit="1" customWidth="1"/>
    <col min="15343" max="15343" width="9.7109375" style="5" customWidth="1"/>
    <col min="15344" max="15344" width="12.85546875" style="5" customWidth="1"/>
    <col min="15345" max="15581" width="9.140625" style="5"/>
    <col min="15582" max="15582" width="9" style="5" bestFit="1" customWidth="1"/>
    <col min="15583" max="15583" width="9.85546875" style="5" bestFit="1" customWidth="1"/>
    <col min="15584" max="15584" width="9.140625" style="5" bestFit="1" customWidth="1"/>
    <col min="15585" max="15585" width="16" style="5" bestFit="1" customWidth="1"/>
    <col min="15586" max="15586" width="9" style="5" bestFit="1" customWidth="1"/>
    <col min="15587" max="15587" width="7.85546875" style="5" bestFit="1" customWidth="1"/>
    <col min="15588" max="15588" width="11.7109375" style="5" bestFit="1" customWidth="1"/>
    <col min="15589" max="15589" width="14.28515625" style="5" customWidth="1"/>
    <col min="15590" max="15590" width="11.7109375" style="5" bestFit="1" customWidth="1"/>
    <col min="15591" max="15591" width="14.140625" style="5" bestFit="1" customWidth="1"/>
    <col min="15592" max="15592" width="16.7109375" style="5" customWidth="1"/>
    <col min="15593" max="15593" width="16.5703125" style="5" customWidth="1"/>
    <col min="15594" max="15595" width="7.85546875" style="5" bestFit="1" customWidth="1"/>
    <col min="15596" max="15596" width="8" style="5" bestFit="1" customWidth="1"/>
    <col min="15597" max="15598" width="7.85546875" style="5" bestFit="1" customWidth="1"/>
    <col min="15599" max="15599" width="9.7109375" style="5" customWidth="1"/>
    <col min="15600" max="15600" width="12.85546875" style="5" customWidth="1"/>
    <col min="15601" max="15837" width="9.140625" style="5"/>
    <col min="15838" max="15838" width="9" style="5" bestFit="1" customWidth="1"/>
    <col min="15839" max="15839" width="9.85546875" style="5" bestFit="1" customWidth="1"/>
    <col min="15840" max="15840" width="9.140625" style="5" bestFit="1" customWidth="1"/>
    <col min="15841" max="15841" width="16" style="5" bestFit="1" customWidth="1"/>
    <col min="15842" max="15842" width="9" style="5" bestFit="1" customWidth="1"/>
    <col min="15843" max="15843" width="7.85546875" style="5" bestFit="1" customWidth="1"/>
    <col min="15844" max="15844" width="11.7109375" style="5" bestFit="1" customWidth="1"/>
    <col min="15845" max="15845" width="14.28515625" style="5" customWidth="1"/>
    <col min="15846" max="15846" width="11.7109375" style="5" bestFit="1" customWidth="1"/>
    <col min="15847" max="15847" width="14.140625" style="5" bestFit="1" customWidth="1"/>
    <col min="15848" max="15848" width="16.7109375" style="5" customWidth="1"/>
    <col min="15849" max="15849" width="16.5703125" style="5" customWidth="1"/>
    <col min="15850" max="15851" width="7.85546875" style="5" bestFit="1" customWidth="1"/>
    <col min="15852" max="15852" width="8" style="5" bestFit="1" customWidth="1"/>
    <col min="15853" max="15854" width="7.85546875" style="5" bestFit="1" customWidth="1"/>
    <col min="15855" max="15855" width="9.7109375" style="5" customWidth="1"/>
    <col min="15856" max="15856" width="12.85546875" style="5" customWidth="1"/>
    <col min="15857" max="16093" width="9.140625" style="5"/>
    <col min="16094" max="16094" width="9" style="5" bestFit="1" customWidth="1"/>
    <col min="16095" max="16095" width="9.85546875" style="5" bestFit="1" customWidth="1"/>
    <col min="16096" max="16096" width="9.140625" style="5" bestFit="1" customWidth="1"/>
    <col min="16097" max="16097" width="16" style="5" bestFit="1" customWidth="1"/>
    <col min="16098" max="16098" width="9" style="5" bestFit="1" customWidth="1"/>
    <col min="16099" max="16099" width="7.85546875" style="5" bestFit="1" customWidth="1"/>
    <col min="16100" max="16100" width="11.7109375" style="5" bestFit="1" customWidth="1"/>
    <col min="16101" max="16101" width="14.28515625" style="5" customWidth="1"/>
    <col min="16102" max="16102" width="11.7109375" style="5" bestFit="1" customWidth="1"/>
    <col min="16103" max="16103" width="14.140625" style="5" bestFit="1" customWidth="1"/>
    <col min="16104" max="16104" width="16.7109375" style="5" customWidth="1"/>
    <col min="16105" max="16105" width="16.5703125" style="5" customWidth="1"/>
    <col min="16106" max="16107" width="7.85546875" style="5" bestFit="1" customWidth="1"/>
    <col min="16108" max="16108" width="8" style="5" bestFit="1" customWidth="1"/>
    <col min="16109" max="16110" width="7.85546875" style="5" bestFit="1" customWidth="1"/>
    <col min="16111" max="16111" width="9.7109375" style="5" customWidth="1"/>
    <col min="16112" max="16112" width="12.85546875" style="5" customWidth="1"/>
    <col min="16113" max="16384" width="9.140625" style="5"/>
  </cols>
  <sheetData>
    <row r="1" spans="1:15" s="79" customFormat="1" ht="15.75" customHeight="1">
      <c r="A1" s="437" t="s">
        <v>2</v>
      </c>
      <c r="B1" s="485" t="s">
        <v>0</v>
      </c>
      <c r="C1" s="485" t="s">
        <v>65</v>
      </c>
      <c r="D1" s="489" t="s">
        <v>4</v>
      </c>
      <c r="E1" s="490"/>
      <c r="F1" s="488" t="s">
        <v>326</v>
      </c>
      <c r="G1" s="488"/>
      <c r="H1" s="488"/>
      <c r="I1" s="488"/>
      <c r="J1" s="491" t="s">
        <v>232</v>
      </c>
      <c r="K1" s="493" t="s">
        <v>73</v>
      </c>
      <c r="L1" s="495" t="s">
        <v>10</v>
      </c>
      <c r="M1" s="467" t="s">
        <v>38</v>
      </c>
      <c r="N1" s="468"/>
      <c r="O1" s="469"/>
    </row>
    <row r="2" spans="1:15" ht="23.25" customHeight="1" thickBot="1">
      <c r="A2" s="438"/>
      <c r="B2" s="486"/>
      <c r="C2" s="486"/>
      <c r="D2" s="14"/>
      <c r="E2" s="104" t="s">
        <v>10</v>
      </c>
      <c r="F2" s="153" t="s">
        <v>30</v>
      </c>
      <c r="G2" s="94" t="s">
        <v>97</v>
      </c>
      <c r="H2" s="94" t="s">
        <v>156</v>
      </c>
      <c r="I2" s="131" t="s">
        <v>59</v>
      </c>
      <c r="J2" s="492"/>
      <c r="K2" s="494"/>
      <c r="L2" s="496"/>
      <c r="M2" s="470"/>
      <c r="N2" s="471"/>
      <c r="O2" s="472"/>
    </row>
    <row r="3" spans="1:15" s="27" customFormat="1">
      <c r="A3" s="21" t="str">
        <f>συμβολαια!A3</f>
        <v>..??..</v>
      </c>
      <c r="B3" s="160" t="str">
        <f>συμβολαια!C3</f>
        <v>γονική</v>
      </c>
      <c r="C3" s="85">
        <f>συμβολαια!D3</f>
        <v>370000</v>
      </c>
      <c r="D3" s="34">
        <v>4</v>
      </c>
      <c r="E3" s="34">
        <v>4</v>
      </c>
      <c r="F3" s="19">
        <f>(D3-1)*1000</f>
        <v>3000</v>
      </c>
      <c r="G3" s="19">
        <f>F3*5%</f>
        <v>150</v>
      </c>
      <c r="H3" s="19">
        <f t="shared" ref="H3:H48" si="0">F3*5%</f>
        <v>150</v>
      </c>
      <c r="I3" s="19">
        <f>F3*1%</f>
        <v>30</v>
      </c>
      <c r="J3" s="35">
        <f t="shared" ref="J3:J48" si="1">F3-K3</f>
        <v>2670</v>
      </c>
      <c r="K3" s="35">
        <f t="shared" ref="K3:K34" si="2">G3+H3+I3</f>
        <v>330</v>
      </c>
      <c r="L3" s="35"/>
      <c r="M3" s="228" t="s">
        <v>285</v>
      </c>
      <c r="N3" s="228" t="s">
        <v>254</v>
      </c>
      <c r="O3" s="55"/>
    </row>
    <row r="4" spans="1:15" s="27" customFormat="1">
      <c r="A4" s="21" t="str">
        <f>συμβολαια!A4</f>
        <v>..??..</v>
      </c>
      <c r="B4" s="160" t="str">
        <f>συμβολαια!C4</f>
        <v>πληρεξούσιο</v>
      </c>
      <c r="C4" s="85">
        <f>συμβολαια!D4</f>
        <v>0</v>
      </c>
      <c r="D4" s="34"/>
      <c r="E4" s="34"/>
      <c r="F4" s="19">
        <f t="shared" ref="F4:F48" si="3">(D4-1)*1000</f>
        <v>-1000</v>
      </c>
      <c r="G4" s="19">
        <f t="shared" ref="G4:G48" si="4">F4*5%</f>
        <v>-50</v>
      </c>
      <c r="H4" s="19">
        <f t="shared" si="0"/>
        <v>-50</v>
      </c>
      <c r="I4" s="19">
        <f t="shared" ref="I4:I48" si="5">F4*1%</f>
        <v>-10</v>
      </c>
      <c r="J4" s="35">
        <f t="shared" si="1"/>
        <v>-890</v>
      </c>
      <c r="K4" s="35">
        <f t="shared" si="2"/>
        <v>-110</v>
      </c>
      <c r="L4" s="35"/>
      <c r="M4" s="228" t="s">
        <v>285</v>
      </c>
      <c r="N4" s="228" t="s">
        <v>254</v>
      </c>
      <c r="O4" s="32"/>
    </row>
    <row r="5" spans="1:15" s="27" customFormat="1">
      <c r="A5" s="21" t="str">
        <f>συμβολαια!A5</f>
        <v>..??..</v>
      </c>
      <c r="B5" s="160" t="str">
        <f>συμβολαια!C5</f>
        <v>πληρεξούσιο</v>
      </c>
      <c r="C5" s="85">
        <f>συμβολαια!D5</f>
        <v>0</v>
      </c>
      <c r="D5" s="34"/>
      <c r="E5" s="34"/>
      <c r="F5" s="19">
        <f t="shared" si="3"/>
        <v>-1000</v>
      </c>
      <c r="G5" s="19">
        <f t="shared" si="4"/>
        <v>-50</v>
      </c>
      <c r="H5" s="19">
        <f t="shared" si="0"/>
        <v>-50</v>
      </c>
      <c r="I5" s="19">
        <f t="shared" si="5"/>
        <v>-10</v>
      </c>
      <c r="J5" s="35">
        <f t="shared" si="1"/>
        <v>-890</v>
      </c>
      <c r="K5" s="35">
        <f t="shared" si="2"/>
        <v>-110</v>
      </c>
      <c r="L5" s="35"/>
      <c r="M5" s="228" t="s">
        <v>285</v>
      </c>
      <c r="N5" s="228" t="s">
        <v>254</v>
      </c>
      <c r="O5" s="32"/>
    </row>
    <row r="6" spans="1:15" s="27" customFormat="1">
      <c r="A6" s="21" t="str">
        <f>συμβολαια!A6</f>
        <v>..??..</v>
      </c>
      <c r="B6" s="160" t="str">
        <f>συμβολαια!C6</f>
        <v>δωρεάς πρόταση</v>
      </c>
      <c r="C6" s="85">
        <f>συμβολαια!D6</f>
        <v>2400000</v>
      </c>
      <c r="D6" s="34"/>
      <c r="E6" s="34"/>
      <c r="F6" s="19">
        <f t="shared" si="3"/>
        <v>-1000</v>
      </c>
      <c r="G6" s="19">
        <f t="shared" si="4"/>
        <v>-50</v>
      </c>
      <c r="H6" s="19">
        <f t="shared" si="0"/>
        <v>-50</v>
      </c>
      <c r="I6" s="19">
        <f t="shared" si="5"/>
        <v>-10</v>
      </c>
      <c r="J6" s="35">
        <f t="shared" si="1"/>
        <v>-890</v>
      </c>
      <c r="K6" s="35">
        <f t="shared" si="2"/>
        <v>-110</v>
      </c>
      <c r="L6" s="35"/>
      <c r="M6" s="228" t="s">
        <v>285</v>
      </c>
      <c r="N6" s="228" t="s">
        <v>254</v>
      </c>
      <c r="O6" s="32"/>
    </row>
    <row r="7" spans="1:15" s="27" customFormat="1">
      <c r="A7" s="21" t="str">
        <f>συμβολαια!A7</f>
        <v>..??..</v>
      </c>
      <c r="B7" s="160" t="str">
        <f>συμβολαια!C7</f>
        <v>δωρεάς πρόταση</v>
      </c>
      <c r="C7" s="85">
        <f>συμβολαια!D7</f>
        <v>400000</v>
      </c>
      <c r="D7" s="34"/>
      <c r="E7" s="34"/>
      <c r="F7" s="19">
        <f t="shared" si="3"/>
        <v>-1000</v>
      </c>
      <c r="G7" s="19">
        <f t="shared" si="4"/>
        <v>-50</v>
      </c>
      <c r="H7" s="19">
        <f t="shared" si="0"/>
        <v>-50</v>
      </c>
      <c r="I7" s="19">
        <f t="shared" si="5"/>
        <v>-10</v>
      </c>
      <c r="J7" s="35">
        <f t="shared" si="1"/>
        <v>-890</v>
      </c>
      <c r="K7" s="35">
        <f t="shared" si="2"/>
        <v>-110</v>
      </c>
      <c r="L7" s="35"/>
      <c r="M7" s="228" t="s">
        <v>285</v>
      </c>
      <c r="N7" s="228" t="s">
        <v>254</v>
      </c>
      <c r="O7" s="32"/>
    </row>
    <row r="8" spans="1:15" s="27" customFormat="1">
      <c r="A8" s="21" t="str">
        <f>συμβολαια!A8</f>
        <v>..??..</v>
      </c>
      <c r="B8" s="160" t="str">
        <f>συμβολαια!C8</f>
        <v>βεβαίωση ένορκος</v>
      </c>
      <c r="C8" s="85">
        <f>συμβολαια!D8</f>
        <v>0</v>
      </c>
      <c r="D8" s="34"/>
      <c r="E8" s="34"/>
      <c r="F8" s="19">
        <f t="shared" si="3"/>
        <v>-1000</v>
      </c>
      <c r="G8" s="19">
        <f t="shared" si="4"/>
        <v>-50</v>
      </c>
      <c r="H8" s="19">
        <f t="shared" si="0"/>
        <v>-50</v>
      </c>
      <c r="I8" s="19">
        <f t="shared" si="5"/>
        <v>-10</v>
      </c>
      <c r="J8" s="35">
        <f t="shared" si="1"/>
        <v>-890</v>
      </c>
      <c r="K8" s="35">
        <f t="shared" si="2"/>
        <v>-110</v>
      </c>
      <c r="L8" s="35"/>
      <c r="M8" s="228" t="s">
        <v>285</v>
      </c>
      <c r="N8" s="228" t="s">
        <v>254</v>
      </c>
      <c r="O8" s="32"/>
    </row>
    <row r="9" spans="1:15" s="27" customFormat="1">
      <c r="A9" s="21" t="str">
        <f>συμβολαια!A9</f>
        <v>..??..</v>
      </c>
      <c r="B9" s="160" t="str">
        <f>συμβολαια!C9</f>
        <v>βεβαίωση ένορκος</v>
      </c>
      <c r="C9" s="85">
        <f>συμβολαια!D9</f>
        <v>0</v>
      </c>
      <c r="D9" s="34"/>
      <c r="E9" s="34"/>
      <c r="F9" s="19">
        <f t="shared" si="3"/>
        <v>-1000</v>
      </c>
      <c r="G9" s="19">
        <f t="shared" si="4"/>
        <v>-50</v>
      </c>
      <c r="H9" s="19">
        <f t="shared" si="0"/>
        <v>-50</v>
      </c>
      <c r="I9" s="19">
        <f t="shared" si="5"/>
        <v>-10</v>
      </c>
      <c r="J9" s="35">
        <f t="shared" si="1"/>
        <v>-890</v>
      </c>
      <c r="K9" s="35">
        <f t="shared" si="2"/>
        <v>-110</v>
      </c>
      <c r="L9" s="35"/>
      <c r="M9" s="228" t="s">
        <v>285</v>
      </c>
      <c r="N9" s="228" t="s">
        <v>254</v>
      </c>
      <c r="O9" s="32"/>
    </row>
    <row r="10" spans="1:15" s="27" customFormat="1">
      <c r="A10" s="21" t="str">
        <f>συμβολαια!A10</f>
        <v>..??..</v>
      </c>
      <c r="B10" s="160" t="str">
        <f>συμβολαια!C10</f>
        <v>βεβαίωση ένορκος</v>
      </c>
      <c r="C10" s="85">
        <f>συμβολαια!D10</f>
        <v>0</v>
      </c>
      <c r="D10" s="34"/>
      <c r="E10" s="34"/>
      <c r="F10" s="19">
        <f t="shared" si="3"/>
        <v>-1000</v>
      </c>
      <c r="G10" s="19">
        <f t="shared" si="4"/>
        <v>-50</v>
      </c>
      <c r="H10" s="19">
        <f t="shared" si="0"/>
        <v>-50</v>
      </c>
      <c r="I10" s="19">
        <f t="shared" si="5"/>
        <v>-10</v>
      </c>
      <c r="J10" s="35">
        <f t="shared" si="1"/>
        <v>-890</v>
      </c>
      <c r="K10" s="35">
        <f t="shared" si="2"/>
        <v>-110</v>
      </c>
      <c r="L10" s="35"/>
      <c r="M10" s="228" t="s">
        <v>285</v>
      </c>
      <c r="N10" s="228" t="s">
        <v>254</v>
      </c>
      <c r="O10" s="32"/>
    </row>
    <row r="11" spans="1:15" s="27" customFormat="1">
      <c r="A11" s="21" t="str">
        <f>συμβολαια!A11</f>
        <v>..??..</v>
      </c>
      <c r="B11" s="160" t="str">
        <f>συμβολαια!C11</f>
        <v>κληρονομιάς αποδοχή</v>
      </c>
      <c r="C11" s="85">
        <f>συμβολαια!D11</f>
        <v>0</v>
      </c>
      <c r="D11" s="34"/>
      <c r="E11" s="34"/>
      <c r="F11" s="19">
        <f t="shared" si="3"/>
        <v>-1000</v>
      </c>
      <c r="G11" s="19">
        <f t="shared" si="4"/>
        <v>-50</v>
      </c>
      <c r="H11" s="19">
        <f t="shared" si="0"/>
        <v>-50</v>
      </c>
      <c r="I11" s="19">
        <f t="shared" si="5"/>
        <v>-10</v>
      </c>
      <c r="J11" s="35">
        <f t="shared" si="1"/>
        <v>-890</v>
      </c>
      <c r="K11" s="35">
        <f t="shared" si="2"/>
        <v>-110</v>
      </c>
      <c r="L11" s="35"/>
      <c r="M11" s="228" t="s">
        <v>285</v>
      </c>
      <c r="N11" s="228" t="s">
        <v>254</v>
      </c>
      <c r="O11" s="32"/>
    </row>
    <row r="12" spans="1:15" s="27" customFormat="1">
      <c r="A12" s="21" t="str">
        <f>συμβολαια!A12</f>
        <v>..??..</v>
      </c>
      <c r="B12" s="160" t="str">
        <f>συμβολαια!C12</f>
        <v>δωρεά</v>
      </c>
      <c r="C12" s="85">
        <f>συμβολαια!D12</f>
        <v>1250000</v>
      </c>
      <c r="D12" s="34">
        <v>5</v>
      </c>
      <c r="E12" s="34">
        <v>4</v>
      </c>
      <c r="F12" s="19">
        <f t="shared" si="3"/>
        <v>4000</v>
      </c>
      <c r="G12" s="19">
        <f t="shared" si="4"/>
        <v>200</v>
      </c>
      <c r="H12" s="19">
        <f t="shared" si="0"/>
        <v>200</v>
      </c>
      <c r="I12" s="19">
        <f t="shared" si="5"/>
        <v>40</v>
      </c>
      <c r="J12" s="35">
        <f t="shared" si="1"/>
        <v>3560</v>
      </c>
      <c r="K12" s="35">
        <f t="shared" si="2"/>
        <v>440</v>
      </c>
      <c r="L12" s="35"/>
      <c r="M12" s="228" t="s">
        <v>285</v>
      </c>
      <c r="N12" s="228" t="s">
        <v>254</v>
      </c>
      <c r="O12" s="32"/>
    </row>
    <row r="13" spans="1:15" s="27" customFormat="1">
      <c r="A13" s="21" t="str">
        <f>συμβολαια!A13</f>
        <v>..??..</v>
      </c>
      <c r="B13" s="160" t="str">
        <f>συμβολαια!C13</f>
        <v>δωρεά</v>
      </c>
      <c r="C13" s="85">
        <f>συμβολαια!D13</f>
        <v>630000</v>
      </c>
      <c r="D13" s="34"/>
      <c r="E13" s="34"/>
      <c r="F13" s="19">
        <f t="shared" si="3"/>
        <v>-1000</v>
      </c>
      <c r="G13" s="19">
        <f t="shared" si="4"/>
        <v>-50</v>
      </c>
      <c r="H13" s="19">
        <f t="shared" si="0"/>
        <v>-50</v>
      </c>
      <c r="I13" s="19">
        <f t="shared" si="5"/>
        <v>-10</v>
      </c>
      <c r="J13" s="35">
        <f t="shared" si="1"/>
        <v>-890</v>
      </c>
      <c r="K13" s="35">
        <f t="shared" si="2"/>
        <v>-110</v>
      </c>
      <c r="L13" s="35"/>
      <c r="M13" s="228" t="s">
        <v>285</v>
      </c>
      <c r="N13" s="228" t="s">
        <v>254</v>
      </c>
      <c r="O13" s="32"/>
    </row>
    <row r="14" spans="1:15" s="27" customFormat="1">
      <c r="A14" s="21" t="str">
        <f>συμβολαια!A14</f>
        <v>..???..</v>
      </c>
      <c r="B14" s="160" t="str">
        <f>συμβολαια!C14</f>
        <v>διανομή</v>
      </c>
      <c r="C14" s="85">
        <f>συμβολαια!D14</f>
        <v>6000000</v>
      </c>
      <c r="D14" s="34"/>
      <c r="E14" s="34"/>
      <c r="F14" s="19">
        <f t="shared" si="3"/>
        <v>-1000</v>
      </c>
      <c r="G14" s="19">
        <f t="shared" si="4"/>
        <v>-50</v>
      </c>
      <c r="H14" s="19">
        <f t="shared" si="0"/>
        <v>-50</v>
      </c>
      <c r="I14" s="19">
        <f t="shared" si="5"/>
        <v>-10</v>
      </c>
      <c r="J14" s="35">
        <f t="shared" si="1"/>
        <v>-890</v>
      </c>
      <c r="K14" s="35">
        <f t="shared" si="2"/>
        <v>-110</v>
      </c>
      <c r="L14" s="35"/>
      <c r="M14" s="228" t="s">
        <v>285</v>
      </c>
      <c r="N14" s="228" t="s">
        <v>254</v>
      </c>
      <c r="O14" s="32"/>
    </row>
    <row r="15" spans="1:15" s="27" customFormat="1">
      <c r="A15" s="21">
        <f>συμβολαια!A15</f>
        <v>0</v>
      </c>
      <c r="B15" s="160" t="str">
        <f>συμβολαια!C15</f>
        <v>οριζόντιος σύσταση</v>
      </c>
      <c r="C15" s="85">
        <f>συμβολαια!D15</f>
        <v>0</v>
      </c>
      <c r="D15" s="34"/>
      <c r="E15" s="34"/>
      <c r="F15" s="19">
        <f t="shared" si="3"/>
        <v>-1000</v>
      </c>
      <c r="G15" s="19">
        <f t="shared" si="4"/>
        <v>-50</v>
      </c>
      <c r="H15" s="19">
        <f t="shared" si="0"/>
        <v>-50</v>
      </c>
      <c r="I15" s="19">
        <f t="shared" si="5"/>
        <v>-10</v>
      </c>
      <c r="J15" s="35">
        <f t="shared" si="1"/>
        <v>-890</v>
      </c>
      <c r="K15" s="35">
        <f t="shared" si="2"/>
        <v>-110</v>
      </c>
      <c r="L15" s="35"/>
      <c r="M15" s="228" t="s">
        <v>285</v>
      </c>
      <c r="N15" s="228" t="s">
        <v>254</v>
      </c>
      <c r="O15" s="32"/>
    </row>
    <row r="16" spans="1:15" s="27" customFormat="1">
      <c r="A16" s="21">
        <f>συμβολαια!A16</f>
        <v>0</v>
      </c>
      <c r="B16" s="160" t="str">
        <f>συμβολαια!C16</f>
        <v>κάθετος σύσταση</v>
      </c>
      <c r="C16" s="85">
        <f>συμβολαια!D16</f>
        <v>0</v>
      </c>
      <c r="D16" s="34"/>
      <c r="E16" s="34"/>
      <c r="F16" s="19">
        <f t="shared" si="3"/>
        <v>-1000</v>
      </c>
      <c r="G16" s="19">
        <f t="shared" si="4"/>
        <v>-50</v>
      </c>
      <c r="H16" s="19">
        <f t="shared" si="0"/>
        <v>-50</v>
      </c>
      <c r="I16" s="19">
        <f t="shared" si="5"/>
        <v>-10</v>
      </c>
      <c r="J16" s="35">
        <f t="shared" si="1"/>
        <v>-890</v>
      </c>
      <c r="K16" s="35">
        <f t="shared" si="2"/>
        <v>-110</v>
      </c>
      <c r="L16" s="35"/>
      <c r="M16" s="228" t="s">
        <v>285</v>
      </c>
      <c r="N16" s="228" t="s">
        <v>254</v>
      </c>
      <c r="O16" s="32"/>
    </row>
    <row r="17" spans="1:15" s="27" customFormat="1">
      <c r="A17" s="21" t="str">
        <f>συμβολαια!A17</f>
        <v>..??..</v>
      </c>
      <c r="B17" s="160" t="str">
        <f>συμβολαια!C17</f>
        <v>γονική</v>
      </c>
      <c r="C17" s="85">
        <f>συμβολαια!D17</f>
        <v>1300000</v>
      </c>
      <c r="D17" s="34"/>
      <c r="E17" s="34"/>
      <c r="F17" s="19">
        <f t="shared" si="3"/>
        <v>-1000</v>
      </c>
      <c r="G17" s="19">
        <f t="shared" si="4"/>
        <v>-50</v>
      </c>
      <c r="H17" s="19">
        <f t="shared" si="0"/>
        <v>-50</v>
      </c>
      <c r="I17" s="19">
        <f t="shared" si="5"/>
        <v>-10</v>
      </c>
      <c r="J17" s="35">
        <f t="shared" si="1"/>
        <v>-890</v>
      </c>
      <c r="K17" s="35">
        <f t="shared" si="2"/>
        <v>-110</v>
      </c>
      <c r="L17" s="35"/>
      <c r="M17" s="228" t="s">
        <v>285</v>
      </c>
      <c r="N17" s="228" t="s">
        <v>254</v>
      </c>
      <c r="O17" s="32"/>
    </row>
    <row r="18" spans="1:15" s="27" customFormat="1">
      <c r="A18" s="21" t="str">
        <f>συμβολαια!A18</f>
        <v>????</v>
      </c>
      <c r="B18" s="160" t="str">
        <f>συμβολαια!C18</f>
        <v xml:space="preserve">γονική καταστήματος &amp; ψιλής κυριότητας ( διαμερίσματος ) </v>
      </c>
      <c r="C18" s="85">
        <f>συμβολαια!D18</f>
        <v>3550000</v>
      </c>
      <c r="D18" s="34"/>
      <c r="E18" s="34"/>
      <c r="F18" s="19">
        <f t="shared" si="3"/>
        <v>-1000</v>
      </c>
      <c r="G18" s="19">
        <f t="shared" si="4"/>
        <v>-50</v>
      </c>
      <c r="H18" s="19">
        <f t="shared" si="0"/>
        <v>-50</v>
      </c>
      <c r="I18" s="19">
        <f t="shared" si="5"/>
        <v>-10</v>
      </c>
      <c r="J18" s="35">
        <f t="shared" si="1"/>
        <v>-890</v>
      </c>
      <c r="K18" s="35">
        <f t="shared" si="2"/>
        <v>-110</v>
      </c>
      <c r="L18" s="35"/>
      <c r="M18" s="228" t="s">
        <v>285</v>
      </c>
      <c r="N18" s="228" t="s">
        <v>254</v>
      </c>
      <c r="O18" s="32"/>
    </row>
    <row r="19" spans="1:15" s="27" customFormat="1">
      <c r="A19" s="21">
        <f>συμβολαια!A19</f>
        <v>0</v>
      </c>
      <c r="B19" s="160" t="str">
        <f>συμβολαια!C19</f>
        <v>οριζόντιος σύσταση</v>
      </c>
      <c r="C19" s="85">
        <f>συμβολαια!D19</f>
        <v>0</v>
      </c>
      <c r="D19" s="34"/>
      <c r="E19" s="34"/>
      <c r="F19" s="19">
        <f t="shared" si="3"/>
        <v>-1000</v>
      </c>
      <c r="G19" s="19">
        <f t="shared" si="4"/>
        <v>-50</v>
      </c>
      <c r="H19" s="19">
        <f t="shared" si="0"/>
        <v>-50</v>
      </c>
      <c r="I19" s="19">
        <f t="shared" si="5"/>
        <v>-10</v>
      </c>
      <c r="J19" s="35">
        <f t="shared" si="1"/>
        <v>-890</v>
      </c>
      <c r="K19" s="35">
        <f t="shared" si="2"/>
        <v>-110</v>
      </c>
      <c r="L19" s="35"/>
      <c r="M19" s="228" t="s">
        <v>285</v>
      </c>
      <c r="N19" s="228" t="s">
        <v>254</v>
      </c>
      <c r="O19" s="32"/>
    </row>
    <row r="20" spans="1:15" s="27" customFormat="1">
      <c r="A20" s="21" t="str">
        <f>συμβολαια!A20</f>
        <v>..??..</v>
      </c>
      <c r="B20" s="160" t="str">
        <f>συμβολαια!C20</f>
        <v xml:space="preserve">γονικής πρόταση </v>
      </c>
      <c r="C20" s="85">
        <f>συμβολαια!D20</f>
        <v>1300000</v>
      </c>
      <c r="D20" s="34"/>
      <c r="E20" s="34"/>
      <c r="F20" s="19">
        <f t="shared" si="3"/>
        <v>-1000</v>
      </c>
      <c r="G20" s="19">
        <f t="shared" si="4"/>
        <v>-50</v>
      </c>
      <c r="H20" s="19">
        <f t="shared" si="0"/>
        <v>-50</v>
      </c>
      <c r="I20" s="19">
        <f t="shared" si="5"/>
        <v>-10</v>
      </c>
      <c r="J20" s="35">
        <f t="shared" si="1"/>
        <v>-890</v>
      </c>
      <c r="K20" s="35">
        <f t="shared" si="2"/>
        <v>-110</v>
      </c>
      <c r="L20" s="35"/>
      <c r="M20" s="228" t="s">
        <v>285</v>
      </c>
      <c r="N20" s="228" t="s">
        <v>254</v>
      </c>
      <c r="O20" s="32"/>
    </row>
    <row r="21" spans="1:15" s="27" customFormat="1">
      <c r="A21" s="21" t="str">
        <f>συμβολαια!A21</f>
        <v>..??..</v>
      </c>
      <c r="B21" s="160" t="str">
        <f>συμβολαια!C21</f>
        <v>αγοραπωλησία τίμημα = Δ.Ο.Υ. =</v>
      </c>
      <c r="C21" s="85">
        <f>συμβολαια!D21</f>
        <v>1000000</v>
      </c>
      <c r="D21" s="34"/>
      <c r="E21" s="34"/>
      <c r="F21" s="19">
        <f t="shared" si="3"/>
        <v>-1000</v>
      </c>
      <c r="G21" s="19">
        <f t="shared" si="4"/>
        <v>-50</v>
      </c>
      <c r="H21" s="19">
        <f t="shared" si="0"/>
        <v>-50</v>
      </c>
      <c r="I21" s="19">
        <f t="shared" si="5"/>
        <v>-10</v>
      </c>
      <c r="J21" s="35">
        <f t="shared" si="1"/>
        <v>-890</v>
      </c>
      <c r="K21" s="35">
        <f t="shared" si="2"/>
        <v>-110</v>
      </c>
      <c r="L21" s="35"/>
      <c r="M21" s="228" t="s">
        <v>285</v>
      </c>
      <c r="N21" s="228" t="s">
        <v>254</v>
      </c>
      <c r="O21" s="32"/>
    </row>
    <row r="22" spans="1:15" s="27" customFormat="1">
      <c r="A22" s="21" t="str">
        <f>συμβολαια!A22</f>
        <v>..??..</v>
      </c>
      <c r="B22" s="160" t="str">
        <f>συμβολαια!C22</f>
        <v>γονική { με παρακράτηση επικαρπίας</v>
      </c>
      <c r="C22" s="85">
        <f>συμβολαια!D22</f>
        <v>5600000</v>
      </c>
      <c r="D22" s="20"/>
      <c r="E22" s="20"/>
      <c r="F22" s="19">
        <f t="shared" si="3"/>
        <v>-1000</v>
      </c>
      <c r="G22" s="19">
        <f t="shared" si="4"/>
        <v>-50</v>
      </c>
      <c r="H22" s="19">
        <f t="shared" si="0"/>
        <v>-50</v>
      </c>
      <c r="I22" s="19">
        <f t="shared" si="5"/>
        <v>-10</v>
      </c>
      <c r="J22" s="35">
        <f t="shared" si="1"/>
        <v>-890</v>
      </c>
      <c r="K22" s="35">
        <f t="shared" si="2"/>
        <v>-110</v>
      </c>
      <c r="L22" s="35"/>
      <c r="M22" s="228" t="s">
        <v>285</v>
      </c>
      <c r="N22" s="228" t="s">
        <v>254</v>
      </c>
      <c r="O22" s="32"/>
    </row>
    <row r="23" spans="1:15" s="27" customFormat="1">
      <c r="A23" s="21" t="str">
        <f>συμβολαια!A23</f>
        <v>..??..</v>
      </c>
      <c r="B23" s="160" t="str">
        <f>συμβολαια!C23</f>
        <v>κληρονομιάς αποδοχή</v>
      </c>
      <c r="C23" s="85">
        <f>συμβολαια!D23</f>
        <v>0</v>
      </c>
      <c r="D23" s="20"/>
      <c r="E23" s="20"/>
      <c r="F23" s="19">
        <f t="shared" si="3"/>
        <v>-1000</v>
      </c>
      <c r="G23" s="19">
        <f t="shared" si="4"/>
        <v>-50</v>
      </c>
      <c r="H23" s="19">
        <f t="shared" si="0"/>
        <v>-50</v>
      </c>
      <c r="I23" s="19">
        <f t="shared" si="5"/>
        <v>-10</v>
      </c>
      <c r="J23" s="35">
        <f t="shared" si="1"/>
        <v>-890</v>
      </c>
      <c r="K23" s="35">
        <f t="shared" si="2"/>
        <v>-110</v>
      </c>
      <c r="L23" s="35"/>
      <c r="M23" s="228" t="s">
        <v>285</v>
      </c>
      <c r="N23" s="228" t="s">
        <v>254</v>
      </c>
      <c r="O23" s="32"/>
    </row>
    <row r="24" spans="1:15" s="27" customFormat="1">
      <c r="A24" s="21" t="str">
        <f>συμβολαια!A24</f>
        <v>..??..</v>
      </c>
      <c r="B24" s="160" t="str">
        <f>συμβολαια!C24</f>
        <v>αγοραπωλησία τίμημα = Δ.Ο.Υ. =</v>
      </c>
      <c r="C24" s="85">
        <f>συμβολαια!D24</f>
        <v>400000</v>
      </c>
      <c r="D24" s="20"/>
      <c r="E24" s="20"/>
      <c r="F24" s="19">
        <f t="shared" si="3"/>
        <v>-1000</v>
      </c>
      <c r="G24" s="19">
        <f t="shared" si="4"/>
        <v>-50</v>
      </c>
      <c r="H24" s="19">
        <f t="shared" si="0"/>
        <v>-50</v>
      </c>
      <c r="I24" s="19">
        <f t="shared" si="5"/>
        <v>-10</v>
      </c>
      <c r="J24" s="35">
        <f t="shared" si="1"/>
        <v>-890</v>
      </c>
      <c r="K24" s="35">
        <f t="shared" si="2"/>
        <v>-110</v>
      </c>
      <c r="L24" s="35"/>
      <c r="M24" s="228" t="s">
        <v>285</v>
      </c>
      <c r="N24" s="228" t="s">
        <v>254</v>
      </c>
      <c r="O24" s="32"/>
    </row>
    <row r="25" spans="1:15" s="27" customFormat="1">
      <c r="A25" s="21" t="str">
        <f>συμβολαια!A25</f>
        <v>..??..</v>
      </c>
      <c r="B25" s="160" t="str">
        <f>συμβολαια!C25</f>
        <v>αγοραπωλησία τίμημα 500.000 Δ.Ο.Υ. =</v>
      </c>
      <c r="C25" s="85">
        <f>συμβολαια!D25</f>
        <v>525000</v>
      </c>
      <c r="D25" s="20"/>
      <c r="E25" s="20"/>
      <c r="F25" s="19">
        <f t="shared" si="3"/>
        <v>-1000</v>
      </c>
      <c r="G25" s="19">
        <f t="shared" si="4"/>
        <v>-50</v>
      </c>
      <c r="H25" s="19">
        <f t="shared" si="0"/>
        <v>-50</v>
      </c>
      <c r="I25" s="19">
        <f t="shared" si="5"/>
        <v>-10</v>
      </c>
      <c r="J25" s="35">
        <f t="shared" si="1"/>
        <v>-890</v>
      </c>
      <c r="K25" s="35">
        <f t="shared" si="2"/>
        <v>-110</v>
      </c>
      <c r="L25" s="35"/>
      <c r="M25" s="228" t="s">
        <v>285</v>
      </c>
      <c r="N25" s="228" t="s">
        <v>254</v>
      </c>
      <c r="O25" s="32"/>
    </row>
    <row r="26" spans="1:15" s="7" customFormat="1">
      <c r="A26" s="482" t="str">
        <f>συμβολαια!A26</f>
        <v>????</v>
      </c>
      <c r="B26" s="377" t="str">
        <f>συμβολαια!C26</f>
        <v>εξόφληση {{{ δανείου 1.200.000δρχ /// ΑΓΑΠΕ = 15.000</v>
      </c>
      <c r="C26" s="378">
        <f>συμβολαια!D26</f>
        <v>1200000</v>
      </c>
      <c r="D26" s="366">
        <v>2</v>
      </c>
      <c r="E26" s="366">
        <v>2</v>
      </c>
      <c r="F26" s="349">
        <f t="shared" si="3"/>
        <v>1000</v>
      </c>
      <c r="G26" s="349">
        <f t="shared" si="4"/>
        <v>50</v>
      </c>
      <c r="H26" s="349">
        <f t="shared" si="0"/>
        <v>50</v>
      </c>
      <c r="I26" s="349">
        <f t="shared" si="5"/>
        <v>10</v>
      </c>
      <c r="J26" s="352">
        <f t="shared" si="1"/>
        <v>890</v>
      </c>
      <c r="K26" s="352">
        <f t="shared" si="2"/>
        <v>110</v>
      </c>
      <c r="L26" s="352"/>
      <c r="M26" s="354" t="s">
        <v>285</v>
      </c>
      <c r="N26" s="354" t="s">
        <v>254</v>
      </c>
      <c r="O26" s="376"/>
    </row>
    <row r="27" spans="1:15" s="7" customFormat="1">
      <c r="A27" s="483"/>
      <c r="B27" s="377" t="str">
        <f>συμβολαια!C27</f>
        <v>υποθήκη εξάλειψη</v>
      </c>
      <c r="C27" s="378">
        <f>συμβολαια!D27</f>
        <v>15000</v>
      </c>
      <c r="D27" s="366">
        <v>2</v>
      </c>
      <c r="E27" s="366">
        <v>2</v>
      </c>
      <c r="F27" s="349">
        <f t="shared" si="3"/>
        <v>1000</v>
      </c>
      <c r="G27" s="349">
        <f t="shared" si="4"/>
        <v>50</v>
      </c>
      <c r="H27" s="349">
        <f t="shared" si="0"/>
        <v>50</v>
      </c>
      <c r="I27" s="349">
        <f t="shared" si="5"/>
        <v>10</v>
      </c>
      <c r="J27" s="352">
        <f t="shared" si="1"/>
        <v>890</v>
      </c>
      <c r="K27" s="352">
        <f t="shared" si="2"/>
        <v>110</v>
      </c>
      <c r="L27" s="352"/>
      <c r="M27" s="354" t="s">
        <v>285</v>
      </c>
      <c r="N27" s="354" t="s">
        <v>254</v>
      </c>
      <c r="O27" s="376"/>
    </row>
    <row r="28" spans="1:15" s="27" customFormat="1">
      <c r="A28" s="21" t="str">
        <f>συμβολαια!A28</f>
        <v>..??..</v>
      </c>
      <c r="B28" s="160" t="str">
        <f>συμβολαια!C28</f>
        <v>πληρεξούσιο</v>
      </c>
      <c r="C28" s="85">
        <f>συμβολαια!D28</f>
        <v>0</v>
      </c>
      <c r="D28" s="20"/>
      <c r="E28" s="20"/>
      <c r="F28" s="19">
        <f t="shared" si="3"/>
        <v>-1000</v>
      </c>
      <c r="G28" s="19">
        <f t="shared" si="4"/>
        <v>-50</v>
      </c>
      <c r="H28" s="19">
        <f t="shared" si="0"/>
        <v>-50</v>
      </c>
      <c r="I28" s="19">
        <f t="shared" si="5"/>
        <v>-10</v>
      </c>
      <c r="J28" s="35">
        <f t="shared" si="1"/>
        <v>-890</v>
      </c>
      <c r="K28" s="35">
        <f t="shared" si="2"/>
        <v>-110</v>
      </c>
      <c r="L28" s="35"/>
      <c r="M28" s="228" t="s">
        <v>285</v>
      </c>
      <c r="N28" s="228" t="s">
        <v>254</v>
      </c>
      <c r="O28" s="32"/>
    </row>
    <row r="29" spans="1:15" s="27" customFormat="1">
      <c r="A29" s="21" t="str">
        <f>συμβολαια!A29</f>
        <v>..??..</v>
      </c>
      <c r="B29" s="160" t="str">
        <f>συμβολαια!C29</f>
        <v>κληρονομιάς αποδοχή</v>
      </c>
      <c r="C29" s="85">
        <f>συμβολαια!D29</f>
        <v>0</v>
      </c>
      <c r="D29" s="20"/>
      <c r="E29" s="20"/>
      <c r="F29" s="19">
        <f t="shared" si="3"/>
        <v>-1000</v>
      </c>
      <c r="G29" s="19">
        <f t="shared" si="4"/>
        <v>-50</v>
      </c>
      <c r="H29" s="19">
        <f t="shared" si="0"/>
        <v>-50</v>
      </c>
      <c r="I29" s="19">
        <f t="shared" si="5"/>
        <v>-10</v>
      </c>
      <c r="J29" s="35">
        <f t="shared" si="1"/>
        <v>-890</v>
      </c>
      <c r="K29" s="35">
        <f t="shared" si="2"/>
        <v>-110</v>
      </c>
      <c r="L29" s="35"/>
      <c r="M29" s="228" t="s">
        <v>285</v>
      </c>
      <c r="N29" s="228" t="s">
        <v>254</v>
      </c>
      <c r="O29" s="32"/>
    </row>
    <row r="30" spans="1:15" s="27" customFormat="1">
      <c r="A30" s="21" t="str">
        <f>συμβολαια!A30</f>
        <v>..??..</v>
      </c>
      <c r="B30" s="160" t="str">
        <f>συμβολαια!C30</f>
        <v>γονική</v>
      </c>
      <c r="C30" s="85">
        <f>συμβολαια!D30</f>
        <v>1187500</v>
      </c>
      <c r="D30" s="20"/>
      <c r="E30" s="20"/>
      <c r="F30" s="19">
        <f t="shared" si="3"/>
        <v>-1000</v>
      </c>
      <c r="G30" s="19">
        <f t="shared" si="4"/>
        <v>-50</v>
      </c>
      <c r="H30" s="19">
        <f t="shared" si="0"/>
        <v>-50</v>
      </c>
      <c r="I30" s="19">
        <f t="shared" si="5"/>
        <v>-10</v>
      </c>
      <c r="J30" s="35">
        <f t="shared" si="1"/>
        <v>-890</v>
      </c>
      <c r="K30" s="35">
        <f t="shared" si="2"/>
        <v>-110</v>
      </c>
      <c r="L30" s="35"/>
      <c r="M30" s="228" t="s">
        <v>285</v>
      </c>
      <c r="N30" s="228" t="s">
        <v>254</v>
      </c>
      <c r="O30" s="32"/>
    </row>
    <row r="31" spans="1:15" s="27" customFormat="1">
      <c r="A31" s="21" t="str">
        <f>συμβολαια!A31</f>
        <v>..??..</v>
      </c>
      <c r="B31" s="160" t="str">
        <f>συμβολαια!C31</f>
        <v xml:space="preserve">διανομή </v>
      </c>
      <c r="C31" s="85">
        <f>συμβολαια!D31</f>
        <v>3888000</v>
      </c>
      <c r="D31" s="20">
        <v>5</v>
      </c>
      <c r="E31" s="20">
        <v>5</v>
      </c>
      <c r="F31" s="19">
        <f t="shared" si="3"/>
        <v>4000</v>
      </c>
      <c r="G31" s="19">
        <f t="shared" si="4"/>
        <v>200</v>
      </c>
      <c r="H31" s="19">
        <f t="shared" si="0"/>
        <v>200</v>
      </c>
      <c r="I31" s="19">
        <f t="shared" si="5"/>
        <v>40</v>
      </c>
      <c r="J31" s="35">
        <f t="shared" si="1"/>
        <v>3560</v>
      </c>
      <c r="K31" s="35">
        <f t="shared" si="2"/>
        <v>440</v>
      </c>
      <c r="L31" s="35"/>
      <c r="M31" s="228" t="s">
        <v>285</v>
      </c>
      <c r="N31" s="228" t="s">
        <v>254</v>
      </c>
      <c r="O31" s="32"/>
    </row>
    <row r="32" spans="1:15" s="27" customFormat="1">
      <c r="A32" s="21" t="str">
        <f>συμβολαια!A32</f>
        <v>..??..</v>
      </c>
      <c r="B32" s="160" t="str">
        <f>συμβολαια!C32</f>
        <v>γονική</v>
      </c>
      <c r="C32" s="85">
        <f>συμβολαια!D32</f>
        <v>5150000</v>
      </c>
      <c r="D32" s="20"/>
      <c r="E32" s="20"/>
      <c r="F32" s="19">
        <f t="shared" si="3"/>
        <v>-1000</v>
      </c>
      <c r="G32" s="19">
        <f t="shared" si="4"/>
        <v>-50</v>
      </c>
      <c r="H32" s="19">
        <f t="shared" si="0"/>
        <v>-50</v>
      </c>
      <c r="I32" s="19">
        <f t="shared" si="5"/>
        <v>-10</v>
      </c>
      <c r="J32" s="35">
        <f t="shared" si="1"/>
        <v>-890</v>
      </c>
      <c r="K32" s="35">
        <f t="shared" si="2"/>
        <v>-110</v>
      </c>
      <c r="L32" s="35"/>
      <c r="M32" s="228" t="s">
        <v>285</v>
      </c>
      <c r="N32" s="228" t="s">
        <v>254</v>
      </c>
      <c r="O32" s="32"/>
    </row>
    <row r="33" spans="1:15" s="27" customFormat="1">
      <c r="A33" s="21" t="str">
        <f>συμβολαια!A33</f>
        <v>..??..</v>
      </c>
      <c r="B33" s="160" t="str">
        <f>συμβολαια!C33</f>
        <v>πληρεξούσιο</v>
      </c>
      <c r="C33" s="85">
        <f>συμβολαια!D33</f>
        <v>0</v>
      </c>
      <c r="D33" s="20"/>
      <c r="E33" s="20"/>
      <c r="F33" s="19">
        <f t="shared" si="3"/>
        <v>-1000</v>
      </c>
      <c r="G33" s="19">
        <f t="shared" si="4"/>
        <v>-50</v>
      </c>
      <c r="H33" s="19">
        <f t="shared" si="0"/>
        <v>-50</v>
      </c>
      <c r="I33" s="19">
        <f t="shared" si="5"/>
        <v>-10</v>
      </c>
      <c r="J33" s="35">
        <f t="shared" si="1"/>
        <v>-890</v>
      </c>
      <c r="K33" s="35">
        <f t="shared" si="2"/>
        <v>-110</v>
      </c>
      <c r="L33" s="35"/>
      <c r="M33" s="228" t="s">
        <v>285</v>
      </c>
      <c r="N33" s="228" t="s">
        <v>254</v>
      </c>
      <c r="O33" s="32"/>
    </row>
    <row r="34" spans="1:15" s="27" customFormat="1">
      <c r="A34" s="21" t="str">
        <f>συμβολαια!A34</f>
        <v>..??..</v>
      </c>
      <c r="B34" s="160" t="str">
        <f>συμβολαια!C34</f>
        <v>βεβαίωση ένορκος</v>
      </c>
      <c r="C34" s="85">
        <f>συμβολαια!D34</f>
        <v>0</v>
      </c>
      <c r="D34" s="20"/>
      <c r="E34" s="20"/>
      <c r="F34" s="19">
        <f t="shared" si="3"/>
        <v>-1000</v>
      </c>
      <c r="G34" s="19">
        <f t="shared" si="4"/>
        <v>-50</v>
      </c>
      <c r="H34" s="19">
        <f t="shared" si="0"/>
        <v>-50</v>
      </c>
      <c r="I34" s="19">
        <f t="shared" si="5"/>
        <v>-10</v>
      </c>
      <c r="J34" s="35">
        <f t="shared" si="1"/>
        <v>-890</v>
      </c>
      <c r="K34" s="35">
        <f t="shared" si="2"/>
        <v>-110</v>
      </c>
      <c r="L34" s="35"/>
      <c r="M34" s="228" t="s">
        <v>285</v>
      </c>
      <c r="N34" s="228" t="s">
        <v>254</v>
      </c>
      <c r="O34" s="32"/>
    </row>
    <row r="35" spans="1:15" s="27" customFormat="1">
      <c r="A35" s="21" t="str">
        <f>συμβολαια!A35</f>
        <v>..??..</v>
      </c>
      <c r="B35" s="160" t="str">
        <f>συμβολαια!C35</f>
        <v>πληρεξούσιο</v>
      </c>
      <c r="C35" s="85">
        <f>συμβολαια!D35</f>
        <v>0</v>
      </c>
      <c r="D35" s="20"/>
      <c r="E35" s="20"/>
      <c r="F35" s="19">
        <f t="shared" si="3"/>
        <v>-1000</v>
      </c>
      <c r="G35" s="19">
        <f t="shared" si="4"/>
        <v>-50</v>
      </c>
      <c r="H35" s="19">
        <f t="shared" si="0"/>
        <v>-50</v>
      </c>
      <c r="I35" s="19">
        <f t="shared" si="5"/>
        <v>-10</v>
      </c>
      <c r="J35" s="35">
        <f t="shared" si="1"/>
        <v>-890</v>
      </c>
      <c r="K35" s="35">
        <f t="shared" ref="K35:K48" si="6">G35+H35+I35</f>
        <v>-110</v>
      </c>
      <c r="L35" s="35"/>
      <c r="M35" s="228" t="s">
        <v>285</v>
      </c>
      <c r="N35" s="228" t="s">
        <v>254</v>
      </c>
      <c r="O35" s="32"/>
    </row>
    <row r="36" spans="1:15" s="27" customFormat="1">
      <c r="A36" s="21" t="str">
        <f>συμβολαια!A36</f>
        <v>..??..</v>
      </c>
      <c r="B36" s="160" t="str">
        <f>συμβολαια!C36</f>
        <v>πληρεξούσιο</v>
      </c>
      <c r="C36" s="85">
        <f>συμβολαια!D36</f>
        <v>0</v>
      </c>
      <c r="D36" s="20"/>
      <c r="E36" s="20"/>
      <c r="F36" s="19">
        <f t="shared" si="3"/>
        <v>-1000</v>
      </c>
      <c r="G36" s="19">
        <f t="shared" si="4"/>
        <v>-50</v>
      </c>
      <c r="H36" s="19">
        <f t="shared" si="0"/>
        <v>-50</v>
      </c>
      <c r="I36" s="19">
        <f t="shared" si="5"/>
        <v>-10</v>
      </c>
      <c r="J36" s="35">
        <f t="shared" si="1"/>
        <v>-890</v>
      </c>
      <c r="K36" s="35">
        <f t="shared" si="6"/>
        <v>-110</v>
      </c>
      <c r="L36" s="35"/>
      <c r="M36" s="228" t="s">
        <v>285</v>
      </c>
      <c r="N36" s="228" t="s">
        <v>254</v>
      </c>
      <c r="O36" s="32"/>
    </row>
    <row r="37" spans="1:15" s="27" customFormat="1">
      <c r="A37" s="21" t="str">
        <f>συμβολαια!A37</f>
        <v>..??..</v>
      </c>
      <c r="B37" s="160" t="str">
        <f>συμβολαια!C37</f>
        <v>πληρεξούσιο</v>
      </c>
      <c r="C37" s="85">
        <f>συμβολαια!D37</f>
        <v>0</v>
      </c>
      <c r="D37" s="20"/>
      <c r="E37" s="20"/>
      <c r="F37" s="19">
        <f t="shared" si="3"/>
        <v>-1000</v>
      </c>
      <c r="G37" s="19">
        <f t="shared" si="4"/>
        <v>-50</v>
      </c>
      <c r="H37" s="19">
        <f t="shared" si="0"/>
        <v>-50</v>
      </c>
      <c r="I37" s="19">
        <f t="shared" si="5"/>
        <v>-10</v>
      </c>
      <c r="J37" s="35">
        <f t="shared" si="1"/>
        <v>-890</v>
      </c>
      <c r="K37" s="35">
        <f t="shared" si="6"/>
        <v>-110</v>
      </c>
      <c r="L37" s="35"/>
      <c r="M37" s="228" t="s">
        <v>285</v>
      </c>
      <c r="N37" s="228" t="s">
        <v>254</v>
      </c>
      <c r="O37" s="32"/>
    </row>
    <row r="38" spans="1:15" s="27" customFormat="1">
      <c r="A38" s="21" t="str">
        <f>συμβολαια!A38</f>
        <v>..??..</v>
      </c>
      <c r="B38" s="160" t="str">
        <f>συμβολαια!C38</f>
        <v>δωρεά</v>
      </c>
      <c r="C38" s="85">
        <f>συμβολαια!D38</f>
        <v>950000</v>
      </c>
      <c r="D38" s="20"/>
      <c r="E38" s="20"/>
      <c r="F38" s="19">
        <f t="shared" si="3"/>
        <v>-1000</v>
      </c>
      <c r="G38" s="19">
        <f t="shared" si="4"/>
        <v>-50</v>
      </c>
      <c r="H38" s="19">
        <f t="shared" si="0"/>
        <v>-50</v>
      </c>
      <c r="I38" s="19">
        <f t="shared" si="5"/>
        <v>-10</v>
      </c>
      <c r="J38" s="35">
        <f t="shared" si="1"/>
        <v>-890</v>
      </c>
      <c r="K38" s="35">
        <f t="shared" si="6"/>
        <v>-110</v>
      </c>
      <c r="L38" s="35"/>
      <c r="M38" s="228" t="s">
        <v>285</v>
      </c>
      <c r="N38" s="228" t="s">
        <v>254</v>
      </c>
      <c r="O38" s="32"/>
    </row>
    <row r="39" spans="1:15" s="27" customFormat="1">
      <c r="A39" s="21" t="str">
        <f>συμβολαια!A39</f>
        <v>..??..</v>
      </c>
      <c r="B39" s="160" t="str">
        <f>συμβολαια!C39</f>
        <v>πληρεξούσιο {{{ βεβαίωση ένορκος</v>
      </c>
      <c r="C39" s="85">
        <f>συμβολαια!D39</f>
        <v>0</v>
      </c>
      <c r="D39" s="20"/>
      <c r="E39" s="20"/>
      <c r="F39" s="19">
        <f t="shared" si="3"/>
        <v>-1000</v>
      </c>
      <c r="G39" s="19">
        <f t="shared" si="4"/>
        <v>-50</v>
      </c>
      <c r="H39" s="19">
        <f t="shared" si="0"/>
        <v>-50</v>
      </c>
      <c r="I39" s="19">
        <f t="shared" si="5"/>
        <v>-10</v>
      </c>
      <c r="J39" s="35">
        <f t="shared" si="1"/>
        <v>-890</v>
      </c>
      <c r="K39" s="35">
        <f t="shared" si="6"/>
        <v>-110</v>
      </c>
      <c r="L39" s="35"/>
      <c r="M39" s="228" t="s">
        <v>285</v>
      </c>
      <c r="N39" s="228" t="s">
        <v>254</v>
      </c>
      <c r="O39" s="32"/>
    </row>
    <row r="40" spans="1:15" s="27" customFormat="1">
      <c r="A40" s="21" t="str">
        <f>συμβολαια!A40</f>
        <v>..??..</v>
      </c>
      <c r="B40" s="160" t="str">
        <f>συμβολαια!C40</f>
        <v>βεβαίωση ένορκος</v>
      </c>
      <c r="C40" s="85">
        <f>συμβολαια!D40</f>
        <v>0</v>
      </c>
      <c r="D40" s="20"/>
      <c r="E40" s="20"/>
      <c r="F40" s="19">
        <f t="shared" si="3"/>
        <v>-1000</v>
      </c>
      <c r="G40" s="19">
        <f t="shared" si="4"/>
        <v>-50</v>
      </c>
      <c r="H40" s="19">
        <f t="shared" si="0"/>
        <v>-50</v>
      </c>
      <c r="I40" s="19">
        <f t="shared" si="5"/>
        <v>-10</v>
      </c>
      <c r="J40" s="35">
        <f t="shared" si="1"/>
        <v>-890</v>
      </c>
      <c r="K40" s="35">
        <f t="shared" si="6"/>
        <v>-110</v>
      </c>
      <c r="L40" s="35"/>
      <c r="M40" s="228" t="s">
        <v>285</v>
      </c>
      <c r="N40" s="228" t="s">
        <v>254</v>
      </c>
      <c r="O40" s="32"/>
    </row>
    <row r="41" spans="1:15" s="27" customFormat="1">
      <c r="A41" s="21" t="str">
        <f>συμβολαια!A41</f>
        <v>..??..</v>
      </c>
      <c r="B41" s="160" t="str">
        <f>συμβολαια!C41</f>
        <v>μίσθωση αγροτεμαχίων για αγροτικά ( 40.000 ετησίως -10έτη ){ λέει 300.000</v>
      </c>
      <c r="C41" s="85">
        <f>συμβολαια!D41</f>
        <v>400000</v>
      </c>
      <c r="D41" s="20"/>
      <c r="E41" s="20"/>
      <c r="F41" s="19">
        <f t="shared" si="3"/>
        <v>-1000</v>
      </c>
      <c r="G41" s="19">
        <f t="shared" si="4"/>
        <v>-50</v>
      </c>
      <c r="H41" s="19">
        <f t="shared" si="0"/>
        <v>-50</v>
      </c>
      <c r="I41" s="19">
        <f t="shared" si="5"/>
        <v>-10</v>
      </c>
      <c r="J41" s="35">
        <f t="shared" si="1"/>
        <v>-890</v>
      </c>
      <c r="K41" s="35">
        <f t="shared" si="6"/>
        <v>-110</v>
      </c>
      <c r="L41" s="35"/>
      <c r="M41" s="228" t="s">
        <v>285</v>
      </c>
      <c r="N41" s="228" t="s">
        <v>254</v>
      </c>
      <c r="O41" s="32"/>
    </row>
    <row r="42" spans="1:15" s="27" customFormat="1">
      <c r="A42" s="21" t="str">
        <f>συμβολαια!A42</f>
        <v>..??..</v>
      </c>
      <c r="B42" s="160" t="str">
        <f>συμβολαια!C42</f>
        <v>κληρονομιάς αποδοχή</v>
      </c>
      <c r="C42" s="85">
        <f>συμβολαια!D42</f>
        <v>0</v>
      </c>
      <c r="D42" s="20"/>
      <c r="E42" s="20"/>
      <c r="F42" s="19">
        <f t="shared" si="3"/>
        <v>-1000</v>
      </c>
      <c r="G42" s="19">
        <f t="shared" si="4"/>
        <v>-50</v>
      </c>
      <c r="H42" s="19">
        <f t="shared" si="0"/>
        <v>-50</v>
      </c>
      <c r="I42" s="19">
        <f t="shared" si="5"/>
        <v>-10</v>
      </c>
      <c r="J42" s="35">
        <f t="shared" si="1"/>
        <v>-890</v>
      </c>
      <c r="K42" s="35">
        <f t="shared" si="6"/>
        <v>-110</v>
      </c>
      <c r="L42" s="35"/>
      <c r="M42" s="228" t="s">
        <v>285</v>
      </c>
      <c r="N42" s="228" t="s">
        <v>254</v>
      </c>
      <c r="O42" s="32"/>
    </row>
    <row r="43" spans="1:15" s="27" customFormat="1">
      <c r="A43" s="21" t="str">
        <f>συμβολαια!A43</f>
        <v>????</v>
      </c>
      <c r="B43" s="160" t="str">
        <f>συμβολαια!C43</f>
        <v>οριζόντιος σύσταση</v>
      </c>
      <c r="C43" s="85">
        <f>συμβολαια!D43</f>
        <v>0</v>
      </c>
      <c r="D43" s="20"/>
      <c r="E43" s="20"/>
      <c r="F43" s="19">
        <f t="shared" si="3"/>
        <v>-1000</v>
      </c>
      <c r="G43" s="19">
        <f t="shared" si="4"/>
        <v>-50</v>
      </c>
      <c r="H43" s="19">
        <f t="shared" si="0"/>
        <v>-50</v>
      </c>
      <c r="I43" s="19">
        <f t="shared" si="5"/>
        <v>-10</v>
      </c>
      <c r="J43" s="35">
        <f t="shared" si="1"/>
        <v>-890</v>
      </c>
      <c r="K43" s="35">
        <f t="shared" si="6"/>
        <v>-110</v>
      </c>
      <c r="L43" s="35"/>
      <c r="M43" s="228" t="s">
        <v>285</v>
      </c>
      <c r="N43" s="228" t="s">
        <v>254</v>
      </c>
      <c r="O43" s="32"/>
    </row>
    <row r="44" spans="1:15" s="27" customFormat="1">
      <c r="A44" s="21">
        <f>συμβολαια!A44</f>
        <v>0</v>
      </c>
      <c r="B44" s="160" t="str">
        <f>συμβολαια!C44</f>
        <v>χρήσης κανονισμός</v>
      </c>
      <c r="C44" s="85">
        <f>συμβολαια!D44</f>
        <v>0</v>
      </c>
      <c r="D44" s="20"/>
      <c r="E44" s="20"/>
      <c r="F44" s="19">
        <f t="shared" si="3"/>
        <v>-1000</v>
      </c>
      <c r="G44" s="19">
        <f t="shared" si="4"/>
        <v>-50</v>
      </c>
      <c r="H44" s="19">
        <f t="shared" si="0"/>
        <v>-50</v>
      </c>
      <c r="I44" s="19">
        <f t="shared" si="5"/>
        <v>-10</v>
      </c>
      <c r="J44" s="35">
        <f t="shared" si="1"/>
        <v>-890</v>
      </c>
      <c r="K44" s="35">
        <f t="shared" si="6"/>
        <v>-110</v>
      </c>
      <c r="L44" s="35"/>
      <c r="M44" s="228" t="s">
        <v>285</v>
      </c>
      <c r="N44" s="228" t="s">
        <v>254</v>
      </c>
      <c r="O44" s="32"/>
    </row>
    <row r="45" spans="1:15" s="27" customFormat="1">
      <c r="A45" s="21" t="str">
        <f>συμβολαια!A45</f>
        <v>..??..</v>
      </c>
      <c r="B45" s="160" t="str">
        <f>συμβολαια!C45</f>
        <v>αγοραπωλησία</v>
      </c>
      <c r="C45" s="85">
        <f>συμβολαια!D45</f>
        <v>1150000</v>
      </c>
      <c r="D45" s="20"/>
      <c r="E45" s="20"/>
      <c r="F45" s="19">
        <f t="shared" si="3"/>
        <v>-1000</v>
      </c>
      <c r="G45" s="19">
        <f t="shared" si="4"/>
        <v>-50</v>
      </c>
      <c r="H45" s="19">
        <f t="shared" si="0"/>
        <v>-50</v>
      </c>
      <c r="I45" s="19">
        <f t="shared" si="5"/>
        <v>-10</v>
      </c>
      <c r="J45" s="35">
        <f t="shared" si="1"/>
        <v>-890</v>
      </c>
      <c r="K45" s="35">
        <f t="shared" si="6"/>
        <v>-110</v>
      </c>
      <c r="L45" s="35"/>
      <c r="M45" s="228" t="s">
        <v>285</v>
      </c>
      <c r="N45" s="228" t="s">
        <v>254</v>
      </c>
      <c r="O45" s="32"/>
    </row>
    <row r="46" spans="1:15" s="27" customFormat="1">
      <c r="A46" s="21" t="str">
        <f>συμβολαια!A46</f>
        <v>..??..</v>
      </c>
      <c r="B46" s="160" t="str">
        <f>συμβολαια!C46</f>
        <v>πληρεξούσιο</v>
      </c>
      <c r="C46" s="85">
        <f>συμβολαια!D46</f>
        <v>0</v>
      </c>
      <c r="D46" s="20"/>
      <c r="E46" s="20"/>
      <c r="F46" s="19">
        <f t="shared" si="3"/>
        <v>-1000</v>
      </c>
      <c r="G46" s="19">
        <f t="shared" si="4"/>
        <v>-50</v>
      </c>
      <c r="H46" s="19">
        <f t="shared" si="0"/>
        <v>-50</v>
      </c>
      <c r="I46" s="19">
        <f t="shared" si="5"/>
        <v>-10</v>
      </c>
      <c r="J46" s="35">
        <f t="shared" si="1"/>
        <v>-890</v>
      </c>
      <c r="K46" s="35">
        <f t="shared" si="6"/>
        <v>-110</v>
      </c>
      <c r="L46" s="35"/>
      <c r="M46" s="228" t="s">
        <v>285</v>
      </c>
      <c r="N46" s="228" t="s">
        <v>254</v>
      </c>
      <c r="O46" s="32"/>
    </row>
    <row r="47" spans="1:15" s="27" customFormat="1">
      <c r="A47" s="21" t="str">
        <f>συμβολαια!A47</f>
        <v>..??..</v>
      </c>
      <c r="B47" s="160" t="str">
        <f>συμβολαια!C47</f>
        <v>εμφάνιση αγοραστή προσύμφ 14.214κύρου</v>
      </c>
      <c r="C47" s="85">
        <f>συμβολαια!D47</f>
        <v>0</v>
      </c>
      <c r="D47" s="20"/>
      <c r="E47" s="20"/>
      <c r="F47" s="19">
        <f t="shared" si="3"/>
        <v>-1000</v>
      </c>
      <c r="G47" s="19">
        <f t="shared" si="4"/>
        <v>-50</v>
      </c>
      <c r="H47" s="19">
        <f t="shared" si="0"/>
        <v>-50</v>
      </c>
      <c r="I47" s="19">
        <f t="shared" si="5"/>
        <v>-10</v>
      </c>
      <c r="J47" s="35">
        <f t="shared" si="1"/>
        <v>-890</v>
      </c>
      <c r="K47" s="35">
        <f t="shared" si="6"/>
        <v>-110</v>
      </c>
      <c r="L47" s="35"/>
      <c r="M47" s="228" t="s">
        <v>285</v>
      </c>
      <c r="N47" s="228" t="s">
        <v>254</v>
      </c>
      <c r="O47" s="32"/>
    </row>
    <row r="48" spans="1:15" s="27" customFormat="1">
      <c r="A48" s="21" t="str">
        <f>συμβολαια!A48</f>
        <v>..??..</v>
      </c>
      <c r="B48" s="160" t="str">
        <f>συμβολαια!C48</f>
        <v>κληρονομιάς αποδοχή</v>
      </c>
      <c r="C48" s="85">
        <f>συμβολαια!D48</f>
        <v>0</v>
      </c>
      <c r="D48" s="20"/>
      <c r="E48" s="20"/>
      <c r="F48" s="19">
        <f t="shared" si="3"/>
        <v>-1000</v>
      </c>
      <c r="G48" s="19">
        <f t="shared" si="4"/>
        <v>-50</v>
      </c>
      <c r="H48" s="19">
        <f t="shared" si="0"/>
        <v>-50</v>
      </c>
      <c r="I48" s="19">
        <f t="shared" si="5"/>
        <v>-10</v>
      </c>
      <c r="J48" s="35">
        <f t="shared" si="1"/>
        <v>-890</v>
      </c>
      <c r="K48" s="35">
        <f t="shared" si="6"/>
        <v>-110</v>
      </c>
      <c r="L48" s="35"/>
      <c r="M48" s="228" t="s">
        <v>285</v>
      </c>
      <c r="N48" s="228" t="s">
        <v>254</v>
      </c>
      <c r="O48" s="32"/>
    </row>
    <row r="49" spans="1:17">
      <c r="A49" s="476" t="s">
        <v>98</v>
      </c>
      <c r="B49" s="477"/>
      <c r="C49" s="477"/>
      <c r="D49" s="477"/>
      <c r="E49" s="487"/>
      <c r="F49" s="13">
        <f t="shared" ref="F49:L49" si="7">SUM(F3:F48)</f>
        <v>-28000</v>
      </c>
      <c r="G49" s="13">
        <f t="shared" si="7"/>
        <v>-1400</v>
      </c>
      <c r="H49" s="13">
        <f t="shared" si="7"/>
        <v>-1400</v>
      </c>
      <c r="I49" s="13">
        <f t="shared" si="7"/>
        <v>-280</v>
      </c>
      <c r="J49" s="13">
        <f t="shared" si="7"/>
        <v>-24920</v>
      </c>
      <c r="K49" s="13">
        <f t="shared" si="7"/>
        <v>-3080</v>
      </c>
      <c r="L49" s="13">
        <f t="shared" si="7"/>
        <v>0</v>
      </c>
    </row>
    <row r="52" spans="1:17" ht="15.75">
      <c r="A52" s="484" t="s">
        <v>325</v>
      </c>
      <c r="B52" s="484"/>
      <c r="C52" s="484"/>
      <c r="D52" s="484"/>
      <c r="E52" s="484"/>
      <c r="F52" s="484"/>
      <c r="G52" s="484"/>
      <c r="H52" s="484"/>
      <c r="I52" s="484"/>
      <c r="M52" s="246" t="s">
        <v>286</v>
      </c>
      <c r="N52" s="246"/>
      <c r="O52" s="247"/>
      <c r="P52" s="247"/>
    </row>
    <row r="53" spans="1:17" ht="15.75">
      <c r="B53" s="242" t="s">
        <v>99</v>
      </c>
      <c r="E53" s="2"/>
      <c r="N53" s="246" t="s">
        <v>165</v>
      </c>
      <c r="O53" s="246"/>
      <c r="P53" s="247"/>
      <c r="Q53" s="247"/>
    </row>
    <row r="60" spans="1:17">
      <c r="D60" s="5"/>
      <c r="E60" s="5"/>
      <c r="F60" s="5"/>
      <c r="G60" s="5"/>
      <c r="H60" s="5"/>
      <c r="I60" s="5"/>
    </row>
  </sheetData>
  <mergeCells count="12">
    <mergeCell ref="A52:I52"/>
    <mergeCell ref="M1:O2"/>
    <mergeCell ref="C1:C2"/>
    <mergeCell ref="A49:E49"/>
    <mergeCell ref="F1:I1"/>
    <mergeCell ref="A1:A2"/>
    <mergeCell ref="D1:E1"/>
    <mergeCell ref="B1:B2"/>
    <mergeCell ref="J1:J2"/>
    <mergeCell ref="K1:K2"/>
    <mergeCell ref="L1:L2"/>
    <mergeCell ref="A26:A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ySplit="2" topLeftCell="A3" activePane="bottomLeft" state="frozen"/>
      <selection pane="bottomLeft" activeCell="D27" sqref="D27"/>
    </sheetView>
  </sheetViews>
  <sheetFormatPr defaultRowHeight="11.25"/>
  <cols>
    <col min="1" max="1" width="8.140625" style="5" bestFit="1" customWidth="1"/>
    <col min="2" max="2" width="54.5703125" style="128" bestFit="1" customWidth="1"/>
    <col min="3" max="3" width="7.28515625" style="11" bestFit="1" customWidth="1"/>
    <col min="4" max="4" width="10.28515625" style="11" customWidth="1"/>
    <col min="5" max="5" width="8.5703125" style="11" customWidth="1"/>
    <col min="6" max="6" width="10.28515625" style="11" customWidth="1"/>
    <col min="7" max="7" width="4.140625" style="11" bestFit="1" customWidth="1"/>
    <col min="8" max="8" width="7.28515625" style="11" bestFit="1" customWidth="1"/>
    <col min="9" max="9" width="8.5703125" style="11" customWidth="1"/>
    <col min="10" max="10" width="6.28515625" style="11" customWidth="1"/>
    <col min="11" max="11" width="8.42578125" style="11" customWidth="1"/>
    <col min="12" max="13" width="4.140625" style="11" bestFit="1" customWidth="1"/>
    <col min="14" max="14" width="4.28515625" style="11" bestFit="1" customWidth="1"/>
    <col min="15" max="15" width="6.85546875" style="11" bestFit="1" customWidth="1"/>
    <col min="16" max="16" width="8.140625" style="2" bestFit="1" customWidth="1"/>
    <col min="17" max="17" width="7.42578125" style="2" bestFit="1" customWidth="1"/>
    <col min="18" max="18" width="7.28515625" style="2" bestFit="1" customWidth="1"/>
    <col min="19" max="19" width="7.42578125" style="2" bestFit="1" customWidth="1"/>
    <col min="20" max="20" width="8.140625" style="2" bestFit="1" customWidth="1"/>
    <col min="21" max="21" width="6.42578125" style="2" bestFit="1" customWidth="1"/>
    <col min="22" max="24" width="6.7109375" style="5" customWidth="1"/>
    <col min="25" max="25" width="18" style="5" customWidth="1"/>
    <col min="26" max="26" width="6.7109375" style="5" customWidth="1"/>
    <col min="27" max="27" width="15.7109375" style="5" customWidth="1"/>
    <col min="28" max="28" width="30.5703125" style="5" bestFit="1" customWidth="1"/>
    <col min="29" max="236" width="9.140625" style="5"/>
    <col min="237" max="237" width="9" style="5" bestFit="1" customWidth="1"/>
    <col min="238" max="238" width="9.85546875" style="5" bestFit="1" customWidth="1"/>
    <col min="239" max="239" width="9.140625" style="5" bestFit="1" customWidth="1"/>
    <col min="240" max="240" width="16" style="5" bestFit="1" customWidth="1"/>
    <col min="241" max="241" width="9" style="5" bestFit="1" customWidth="1"/>
    <col min="242" max="242" width="7.85546875" style="5" bestFit="1" customWidth="1"/>
    <col min="243" max="243" width="11.7109375" style="5" bestFit="1" customWidth="1"/>
    <col min="244" max="244" width="14.28515625" style="5" customWidth="1"/>
    <col min="245" max="245" width="11.7109375" style="5" bestFit="1" customWidth="1"/>
    <col min="246" max="246" width="14.140625" style="5" bestFit="1" customWidth="1"/>
    <col min="247" max="247" width="16.7109375" style="5" customWidth="1"/>
    <col min="248" max="248" width="16.5703125" style="5" customWidth="1"/>
    <col min="249" max="250" width="7.85546875" style="5" bestFit="1" customWidth="1"/>
    <col min="251" max="251" width="8" style="5" bestFit="1" customWidth="1"/>
    <col min="252" max="253" width="7.85546875" style="5" bestFit="1" customWidth="1"/>
    <col min="254" max="254" width="9.7109375" style="5" customWidth="1"/>
    <col min="255" max="255" width="12.85546875" style="5" customWidth="1"/>
    <col min="256" max="492" width="9.140625" style="5"/>
    <col min="493" max="493" width="9" style="5" bestFit="1" customWidth="1"/>
    <col min="494" max="494" width="9.85546875" style="5" bestFit="1" customWidth="1"/>
    <col min="495" max="495" width="9.140625" style="5" bestFit="1" customWidth="1"/>
    <col min="496" max="496" width="16" style="5" bestFit="1" customWidth="1"/>
    <col min="497" max="497" width="9" style="5" bestFit="1" customWidth="1"/>
    <col min="498" max="498" width="7.85546875" style="5" bestFit="1" customWidth="1"/>
    <col min="499" max="499" width="11.7109375" style="5" bestFit="1" customWidth="1"/>
    <col min="500" max="500" width="14.28515625" style="5" customWidth="1"/>
    <col min="501" max="501" width="11.7109375" style="5" bestFit="1" customWidth="1"/>
    <col min="502" max="502" width="14.140625" style="5" bestFit="1" customWidth="1"/>
    <col min="503" max="503" width="16.7109375" style="5" customWidth="1"/>
    <col min="504" max="504" width="16.5703125" style="5" customWidth="1"/>
    <col min="505" max="506" width="7.85546875" style="5" bestFit="1" customWidth="1"/>
    <col min="507" max="507" width="8" style="5" bestFit="1" customWidth="1"/>
    <col min="508" max="509" width="7.85546875" style="5" bestFit="1" customWidth="1"/>
    <col min="510" max="510" width="9.7109375" style="5" customWidth="1"/>
    <col min="511" max="511" width="12.85546875" style="5" customWidth="1"/>
    <col min="512" max="748" width="9.140625" style="5"/>
    <col min="749" max="749" width="9" style="5" bestFit="1" customWidth="1"/>
    <col min="750" max="750" width="9.85546875" style="5" bestFit="1" customWidth="1"/>
    <col min="751" max="751" width="9.140625" style="5" bestFit="1" customWidth="1"/>
    <col min="752" max="752" width="16" style="5" bestFit="1" customWidth="1"/>
    <col min="753" max="753" width="9" style="5" bestFit="1" customWidth="1"/>
    <col min="754" max="754" width="7.85546875" style="5" bestFit="1" customWidth="1"/>
    <col min="755" max="755" width="11.7109375" style="5" bestFit="1" customWidth="1"/>
    <col min="756" max="756" width="14.28515625" style="5" customWidth="1"/>
    <col min="757" max="757" width="11.7109375" style="5" bestFit="1" customWidth="1"/>
    <col min="758" max="758" width="14.140625" style="5" bestFit="1" customWidth="1"/>
    <col min="759" max="759" width="16.7109375" style="5" customWidth="1"/>
    <col min="760" max="760" width="16.5703125" style="5" customWidth="1"/>
    <col min="761" max="762" width="7.85546875" style="5" bestFit="1" customWidth="1"/>
    <col min="763" max="763" width="8" style="5" bestFit="1" customWidth="1"/>
    <col min="764" max="765" width="7.85546875" style="5" bestFit="1" customWidth="1"/>
    <col min="766" max="766" width="9.7109375" style="5" customWidth="1"/>
    <col min="767" max="767" width="12.85546875" style="5" customWidth="1"/>
    <col min="768" max="1004" width="9.140625" style="5"/>
    <col min="1005" max="1005" width="9" style="5" bestFit="1" customWidth="1"/>
    <col min="1006" max="1006" width="9.85546875" style="5" bestFit="1" customWidth="1"/>
    <col min="1007" max="1007" width="9.140625" style="5" bestFit="1" customWidth="1"/>
    <col min="1008" max="1008" width="16" style="5" bestFit="1" customWidth="1"/>
    <col min="1009" max="1009" width="9" style="5" bestFit="1" customWidth="1"/>
    <col min="1010" max="1010" width="7.85546875" style="5" bestFit="1" customWidth="1"/>
    <col min="1011" max="1011" width="11.7109375" style="5" bestFit="1" customWidth="1"/>
    <col min="1012" max="1012" width="14.28515625" style="5" customWidth="1"/>
    <col min="1013" max="1013" width="11.7109375" style="5" bestFit="1" customWidth="1"/>
    <col min="1014" max="1014" width="14.140625" style="5" bestFit="1" customWidth="1"/>
    <col min="1015" max="1015" width="16.7109375" style="5" customWidth="1"/>
    <col min="1016" max="1016" width="16.5703125" style="5" customWidth="1"/>
    <col min="1017" max="1018" width="7.85546875" style="5" bestFit="1" customWidth="1"/>
    <col min="1019" max="1019" width="8" style="5" bestFit="1" customWidth="1"/>
    <col min="1020" max="1021" width="7.85546875" style="5" bestFit="1" customWidth="1"/>
    <col min="1022" max="1022" width="9.7109375" style="5" customWidth="1"/>
    <col min="1023" max="1023" width="12.85546875" style="5" customWidth="1"/>
    <col min="1024" max="1260" width="9.140625" style="5"/>
    <col min="1261" max="1261" width="9" style="5" bestFit="1" customWidth="1"/>
    <col min="1262" max="1262" width="9.85546875" style="5" bestFit="1" customWidth="1"/>
    <col min="1263" max="1263" width="9.140625" style="5" bestFit="1" customWidth="1"/>
    <col min="1264" max="1264" width="16" style="5" bestFit="1" customWidth="1"/>
    <col min="1265" max="1265" width="9" style="5" bestFit="1" customWidth="1"/>
    <col min="1266" max="1266" width="7.85546875" style="5" bestFit="1" customWidth="1"/>
    <col min="1267" max="1267" width="11.7109375" style="5" bestFit="1" customWidth="1"/>
    <col min="1268" max="1268" width="14.28515625" style="5" customWidth="1"/>
    <col min="1269" max="1269" width="11.7109375" style="5" bestFit="1" customWidth="1"/>
    <col min="1270" max="1270" width="14.140625" style="5" bestFit="1" customWidth="1"/>
    <col min="1271" max="1271" width="16.7109375" style="5" customWidth="1"/>
    <col min="1272" max="1272" width="16.5703125" style="5" customWidth="1"/>
    <col min="1273" max="1274" width="7.85546875" style="5" bestFit="1" customWidth="1"/>
    <col min="1275" max="1275" width="8" style="5" bestFit="1" customWidth="1"/>
    <col min="1276" max="1277" width="7.85546875" style="5" bestFit="1" customWidth="1"/>
    <col min="1278" max="1278" width="9.7109375" style="5" customWidth="1"/>
    <col min="1279" max="1279" width="12.85546875" style="5" customWidth="1"/>
    <col min="1280" max="1516" width="9.140625" style="5"/>
    <col min="1517" max="1517" width="9" style="5" bestFit="1" customWidth="1"/>
    <col min="1518" max="1518" width="9.85546875" style="5" bestFit="1" customWidth="1"/>
    <col min="1519" max="1519" width="9.140625" style="5" bestFit="1" customWidth="1"/>
    <col min="1520" max="1520" width="16" style="5" bestFit="1" customWidth="1"/>
    <col min="1521" max="1521" width="9" style="5" bestFit="1" customWidth="1"/>
    <col min="1522" max="1522" width="7.85546875" style="5" bestFit="1" customWidth="1"/>
    <col min="1523" max="1523" width="11.7109375" style="5" bestFit="1" customWidth="1"/>
    <col min="1524" max="1524" width="14.28515625" style="5" customWidth="1"/>
    <col min="1525" max="1525" width="11.7109375" style="5" bestFit="1" customWidth="1"/>
    <col min="1526" max="1526" width="14.140625" style="5" bestFit="1" customWidth="1"/>
    <col min="1527" max="1527" width="16.7109375" style="5" customWidth="1"/>
    <col min="1528" max="1528" width="16.5703125" style="5" customWidth="1"/>
    <col min="1529" max="1530" width="7.85546875" style="5" bestFit="1" customWidth="1"/>
    <col min="1531" max="1531" width="8" style="5" bestFit="1" customWidth="1"/>
    <col min="1532" max="1533" width="7.85546875" style="5" bestFit="1" customWidth="1"/>
    <col min="1534" max="1534" width="9.7109375" style="5" customWidth="1"/>
    <col min="1535" max="1535" width="12.85546875" style="5" customWidth="1"/>
    <col min="1536" max="1772" width="9.140625" style="5"/>
    <col min="1773" max="1773" width="9" style="5" bestFit="1" customWidth="1"/>
    <col min="1774" max="1774" width="9.85546875" style="5" bestFit="1" customWidth="1"/>
    <col min="1775" max="1775" width="9.140625" style="5" bestFit="1" customWidth="1"/>
    <col min="1776" max="1776" width="16" style="5" bestFit="1" customWidth="1"/>
    <col min="1777" max="1777" width="9" style="5" bestFit="1" customWidth="1"/>
    <col min="1778" max="1778" width="7.85546875" style="5" bestFit="1" customWidth="1"/>
    <col min="1779" max="1779" width="11.7109375" style="5" bestFit="1" customWidth="1"/>
    <col min="1780" max="1780" width="14.28515625" style="5" customWidth="1"/>
    <col min="1781" max="1781" width="11.7109375" style="5" bestFit="1" customWidth="1"/>
    <col min="1782" max="1782" width="14.140625" style="5" bestFit="1" customWidth="1"/>
    <col min="1783" max="1783" width="16.7109375" style="5" customWidth="1"/>
    <col min="1784" max="1784" width="16.5703125" style="5" customWidth="1"/>
    <col min="1785" max="1786" width="7.85546875" style="5" bestFit="1" customWidth="1"/>
    <col min="1787" max="1787" width="8" style="5" bestFit="1" customWidth="1"/>
    <col min="1788" max="1789" width="7.85546875" style="5" bestFit="1" customWidth="1"/>
    <col min="1790" max="1790" width="9.7109375" style="5" customWidth="1"/>
    <col min="1791" max="1791" width="12.85546875" style="5" customWidth="1"/>
    <col min="1792" max="2028" width="9.140625" style="5"/>
    <col min="2029" max="2029" width="9" style="5" bestFit="1" customWidth="1"/>
    <col min="2030" max="2030" width="9.85546875" style="5" bestFit="1" customWidth="1"/>
    <col min="2031" max="2031" width="9.140625" style="5" bestFit="1" customWidth="1"/>
    <col min="2032" max="2032" width="16" style="5" bestFit="1" customWidth="1"/>
    <col min="2033" max="2033" width="9" style="5" bestFit="1" customWidth="1"/>
    <col min="2034" max="2034" width="7.85546875" style="5" bestFit="1" customWidth="1"/>
    <col min="2035" max="2035" width="11.7109375" style="5" bestFit="1" customWidth="1"/>
    <col min="2036" max="2036" width="14.28515625" style="5" customWidth="1"/>
    <col min="2037" max="2037" width="11.7109375" style="5" bestFit="1" customWidth="1"/>
    <col min="2038" max="2038" width="14.140625" style="5" bestFit="1" customWidth="1"/>
    <col min="2039" max="2039" width="16.7109375" style="5" customWidth="1"/>
    <col min="2040" max="2040" width="16.5703125" style="5" customWidth="1"/>
    <col min="2041" max="2042" width="7.85546875" style="5" bestFit="1" customWidth="1"/>
    <col min="2043" max="2043" width="8" style="5" bestFit="1" customWidth="1"/>
    <col min="2044" max="2045" width="7.85546875" style="5" bestFit="1" customWidth="1"/>
    <col min="2046" max="2046" width="9.7109375" style="5" customWidth="1"/>
    <col min="2047" max="2047" width="12.85546875" style="5" customWidth="1"/>
    <col min="2048" max="2284" width="9.140625" style="5"/>
    <col min="2285" max="2285" width="9" style="5" bestFit="1" customWidth="1"/>
    <col min="2286" max="2286" width="9.85546875" style="5" bestFit="1" customWidth="1"/>
    <col min="2287" max="2287" width="9.140625" style="5" bestFit="1" customWidth="1"/>
    <col min="2288" max="2288" width="16" style="5" bestFit="1" customWidth="1"/>
    <col min="2289" max="2289" width="9" style="5" bestFit="1" customWidth="1"/>
    <col min="2290" max="2290" width="7.85546875" style="5" bestFit="1" customWidth="1"/>
    <col min="2291" max="2291" width="11.7109375" style="5" bestFit="1" customWidth="1"/>
    <col min="2292" max="2292" width="14.28515625" style="5" customWidth="1"/>
    <col min="2293" max="2293" width="11.7109375" style="5" bestFit="1" customWidth="1"/>
    <col min="2294" max="2294" width="14.140625" style="5" bestFit="1" customWidth="1"/>
    <col min="2295" max="2295" width="16.7109375" style="5" customWidth="1"/>
    <col min="2296" max="2296" width="16.5703125" style="5" customWidth="1"/>
    <col min="2297" max="2298" width="7.85546875" style="5" bestFit="1" customWidth="1"/>
    <col min="2299" max="2299" width="8" style="5" bestFit="1" customWidth="1"/>
    <col min="2300" max="2301" width="7.85546875" style="5" bestFit="1" customWidth="1"/>
    <col min="2302" max="2302" width="9.7109375" style="5" customWidth="1"/>
    <col min="2303" max="2303" width="12.85546875" style="5" customWidth="1"/>
    <col min="2304" max="2540" width="9.140625" style="5"/>
    <col min="2541" max="2541" width="9" style="5" bestFit="1" customWidth="1"/>
    <col min="2542" max="2542" width="9.85546875" style="5" bestFit="1" customWidth="1"/>
    <col min="2543" max="2543" width="9.140625" style="5" bestFit="1" customWidth="1"/>
    <col min="2544" max="2544" width="16" style="5" bestFit="1" customWidth="1"/>
    <col min="2545" max="2545" width="9" style="5" bestFit="1" customWidth="1"/>
    <col min="2546" max="2546" width="7.85546875" style="5" bestFit="1" customWidth="1"/>
    <col min="2547" max="2547" width="11.7109375" style="5" bestFit="1" customWidth="1"/>
    <col min="2548" max="2548" width="14.28515625" style="5" customWidth="1"/>
    <col min="2549" max="2549" width="11.7109375" style="5" bestFit="1" customWidth="1"/>
    <col min="2550" max="2550" width="14.140625" style="5" bestFit="1" customWidth="1"/>
    <col min="2551" max="2551" width="16.7109375" style="5" customWidth="1"/>
    <col min="2552" max="2552" width="16.5703125" style="5" customWidth="1"/>
    <col min="2553" max="2554" width="7.85546875" style="5" bestFit="1" customWidth="1"/>
    <col min="2555" max="2555" width="8" style="5" bestFit="1" customWidth="1"/>
    <col min="2556" max="2557" width="7.85546875" style="5" bestFit="1" customWidth="1"/>
    <col min="2558" max="2558" width="9.7109375" style="5" customWidth="1"/>
    <col min="2559" max="2559" width="12.85546875" style="5" customWidth="1"/>
    <col min="2560" max="2796" width="9.140625" style="5"/>
    <col min="2797" max="2797" width="9" style="5" bestFit="1" customWidth="1"/>
    <col min="2798" max="2798" width="9.85546875" style="5" bestFit="1" customWidth="1"/>
    <col min="2799" max="2799" width="9.140625" style="5" bestFit="1" customWidth="1"/>
    <col min="2800" max="2800" width="16" style="5" bestFit="1" customWidth="1"/>
    <col min="2801" max="2801" width="9" style="5" bestFit="1" customWidth="1"/>
    <col min="2802" max="2802" width="7.85546875" style="5" bestFit="1" customWidth="1"/>
    <col min="2803" max="2803" width="11.7109375" style="5" bestFit="1" customWidth="1"/>
    <col min="2804" max="2804" width="14.28515625" style="5" customWidth="1"/>
    <col min="2805" max="2805" width="11.7109375" style="5" bestFit="1" customWidth="1"/>
    <col min="2806" max="2806" width="14.140625" style="5" bestFit="1" customWidth="1"/>
    <col min="2807" max="2807" width="16.7109375" style="5" customWidth="1"/>
    <col min="2808" max="2808" width="16.5703125" style="5" customWidth="1"/>
    <col min="2809" max="2810" width="7.85546875" style="5" bestFit="1" customWidth="1"/>
    <col min="2811" max="2811" width="8" style="5" bestFit="1" customWidth="1"/>
    <col min="2812" max="2813" width="7.85546875" style="5" bestFit="1" customWidth="1"/>
    <col min="2814" max="2814" width="9.7109375" style="5" customWidth="1"/>
    <col min="2815" max="2815" width="12.85546875" style="5" customWidth="1"/>
    <col min="2816" max="3052" width="9.140625" style="5"/>
    <col min="3053" max="3053" width="9" style="5" bestFit="1" customWidth="1"/>
    <col min="3054" max="3054" width="9.85546875" style="5" bestFit="1" customWidth="1"/>
    <col min="3055" max="3055" width="9.140625" style="5" bestFit="1" customWidth="1"/>
    <col min="3056" max="3056" width="16" style="5" bestFit="1" customWidth="1"/>
    <col min="3057" max="3057" width="9" style="5" bestFit="1" customWidth="1"/>
    <col min="3058" max="3058" width="7.85546875" style="5" bestFit="1" customWidth="1"/>
    <col min="3059" max="3059" width="11.7109375" style="5" bestFit="1" customWidth="1"/>
    <col min="3060" max="3060" width="14.28515625" style="5" customWidth="1"/>
    <col min="3061" max="3061" width="11.7109375" style="5" bestFit="1" customWidth="1"/>
    <col min="3062" max="3062" width="14.140625" style="5" bestFit="1" customWidth="1"/>
    <col min="3063" max="3063" width="16.7109375" style="5" customWidth="1"/>
    <col min="3064" max="3064" width="16.5703125" style="5" customWidth="1"/>
    <col min="3065" max="3066" width="7.85546875" style="5" bestFit="1" customWidth="1"/>
    <col min="3067" max="3067" width="8" style="5" bestFit="1" customWidth="1"/>
    <col min="3068" max="3069" width="7.85546875" style="5" bestFit="1" customWidth="1"/>
    <col min="3070" max="3070" width="9.7109375" style="5" customWidth="1"/>
    <col min="3071" max="3071" width="12.85546875" style="5" customWidth="1"/>
    <col min="3072" max="3308" width="9.140625" style="5"/>
    <col min="3309" max="3309" width="9" style="5" bestFit="1" customWidth="1"/>
    <col min="3310" max="3310" width="9.85546875" style="5" bestFit="1" customWidth="1"/>
    <col min="3311" max="3311" width="9.140625" style="5" bestFit="1" customWidth="1"/>
    <col min="3312" max="3312" width="16" style="5" bestFit="1" customWidth="1"/>
    <col min="3313" max="3313" width="9" style="5" bestFit="1" customWidth="1"/>
    <col min="3314" max="3314" width="7.85546875" style="5" bestFit="1" customWidth="1"/>
    <col min="3315" max="3315" width="11.7109375" style="5" bestFit="1" customWidth="1"/>
    <col min="3316" max="3316" width="14.28515625" style="5" customWidth="1"/>
    <col min="3317" max="3317" width="11.7109375" style="5" bestFit="1" customWidth="1"/>
    <col min="3318" max="3318" width="14.140625" style="5" bestFit="1" customWidth="1"/>
    <col min="3319" max="3319" width="16.7109375" style="5" customWidth="1"/>
    <col min="3320" max="3320" width="16.5703125" style="5" customWidth="1"/>
    <col min="3321" max="3322" width="7.85546875" style="5" bestFit="1" customWidth="1"/>
    <col min="3323" max="3323" width="8" style="5" bestFit="1" customWidth="1"/>
    <col min="3324" max="3325" width="7.85546875" style="5" bestFit="1" customWidth="1"/>
    <col min="3326" max="3326" width="9.7109375" style="5" customWidth="1"/>
    <col min="3327" max="3327" width="12.85546875" style="5" customWidth="1"/>
    <col min="3328" max="3564" width="9.140625" style="5"/>
    <col min="3565" max="3565" width="9" style="5" bestFit="1" customWidth="1"/>
    <col min="3566" max="3566" width="9.85546875" style="5" bestFit="1" customWidth="1"/>
    <col min="3567" max="3567" width="9.140625" style="5" bestFit="1" customWidth="1"/>
    <col min="3568" max="3568" width="16" style="5" bestFit="1" customWidth="1"/>
    <col min="3569" max="3569" width="9" style="5" bestFit="1" customWidth="1"/>
    <col min="3570" max="3570" width="7.85546875" style="5" bestFit="1" customWidth="1"/>
    <col min="3571" max="3571" width="11.7109375" style="5" bestFit="1" customWidth="1"/>
    <col min="3572" max="3572" width="14.28515625" style="5" customWidth="1"/>
    <col min="3573" max="3573" width="11.7109375" style="5" bestFit="1" customWidth="1"/>
    <col min="3574" max="3574" width="14.140625" style="5" bestFit="1" customWidth="1"/>
    <col min="3575" max="3575" width="16.7109375" style="5" customWidth="1"/>
    <col min="3576" max="3576" width="16.5703125" style="5" customWidth="1"/>
    <col min="3577" max="3578" width="7.85546875" style="5" bestFit="1" customWidth="1"/>
    <col min="3579" max="3579" width="8" style="5" bestFit="1" customWidth="1"/>
    <col min="3580" max="3581" width="7.85546875" style="5" bestFit="1" customWidth="1"/>
    <col min="3582" max="3582" width="9.7109375" style="5" customWidth="1"/>
    <col min="3583" max="3583" width="12.85546875" style="5" customWidth="1"/>
    <col min="3584" max="3820" width="9.140625" style="5"/>
    <col min="3821" max="3821" width="9" style="5" bestFit="1" customWidth="1"/>
    <col min="3822" max="3822" width="9.85546875" style="5" bestFit="1" customWidth="1"/>
    <col min="3823" max="3823" width="9.140625" style="5" bestFit="1" customWidth="1"/>
    <col min="3824" max="3824" width="16" style="5" bestFit="1" customWidth="1"/>
    <col min="3825" max="3825" width="9" style="5" bestFit="1" customWidth="1"/>
    <col min="3826" max="3826" width="7.85546875" style="5" bestFit="1" customWidth="1"/>
    <col min="3827" max="3827" width="11.7109375" style="5" bestFit="1" customWidth="1"/>
    <col min="3828" max="3828" width="14.28515625" style="5" customWidth="1"/>
    <col min="3829" max="3829" width="11.7109375" style="5" bestFit="1" customWidth="1"/>
    <col min="3830" max="3830" width="14.140625" style="5" bestFit="1" customWidth="1"/>
    <col min="3831" max="3831" width="16.7109375" style="5" customWidth="1"/>
    <col min="3832" max="3832" width="16.5703125" style="5" customWidth="1"/>
    <col min="3833" max="3834" width="7.85546875" style="5" bestFit="1" customWidth="1"/>
    <col min="3835" max="3835" width="8" style="5" bestFit="1" customWidth="1"/>
    <col min="3836" max="3837" width="7.85546875" style="5" bestFit="1" customWidth="1"/>
    <col min="3838" max="3838" width="9.7109375" style="5" customWidth="1"/>
    <col min="3839" max="3839" width="12.85546875" style="5" customWidth="1"/>
    <col min="3840" max="4076" width="9.140625" style="5"/>
    <col min="4077" max="4077" width="9" style="5" bestFit="1" customWidth="1"/>
    <col min="4078" max="4078" width="9.85546875" style="5" bestFit="1" customWidth="1"/>
    <col min="4079" max="4079" width="9.140625" style="5" bestFit="1" customWidth="1"/>
    <col min="4080" max="4080" width="16" style="5" bestFit="1" customWidth="1"/>
    <col min="4081" max="4081" width="9" style="5" bestFit="1" customWidth="1"/>
    <col min="4082" max="4082" width="7.85546875" style="5" bestFit="1" customWidth="1"/>
    <col min="4083" max="4083" width="11.7109375" style="5" bestFit="1" customWidth="1"/>
    <col min="4084" max="4084" width="14.28515625" style="5" customWidth="1"/>
    <col min="4085" max="4085" width="11.7109375" style="5" bestFit="1" customWidth="1"/>
    <col min="4086" max="4086" width="14.140625" style="5" bestFit="1" customWidth="1"/>
    <col min="4087" max="4087" width="16.7109375" style="5" customWidth="1"/>
    <col min="4088" max="4088" width="16.5703125" style="5" customWidth="1"/>
    <col min="4089" max="4090" width="7.85546875" style="5" bestFit="1" customWidth="1"/>
    <col min="4091" max="4091" width="8" style="5" bestFit="1" customWidth="1"/>
    <col min="4092" max="4093" width="7.85546875" style="5" bestFit="1" customWidth="1"/>
    <col min="4094" max="4094" width="9.7109375" style="5" customWidth="1"/>
    <col min="4095" max="4095" width="12.85546875" style="5" customWidth="1"/>
    <col min="4096" max="4332" width="9.140625" style="5"/>
    <col min="4333" max="4333" width="9" style="5" bestFit="1" customWidth="1"/>
    <col min="4334" max="4334" width="9.85546875" style="5" bestFit="1" customWidth="1"/>
    <col min="4335" max="4335" width="9.140625" style="5" bestFit="1" customWidth="1"/>
    <col min="4336" max="4336" width="16" style="5" bestFit="1" customWidth="1"/>
    <col min="4337" max="4337" width="9" style="5" bestFit="1" customWidth="1"/>
    <col min="4338" max="4338" width="7.85546875" style="5" bestFit="1" customWidth="1"/>
    <col min="4339" max="4339" width="11.7109375" style="5" bestFit="1" customWidth="1"/>
    <col min="4340" max="4340" width="14.28515625" style="5" customWidth="1"/>
    <col min="4341" max="4341" width="11.7109375" style="5" bestFit="1" customWidth="1"/>
    <col min="4342" max="4342" width="14.140625" style="5" bestFit="1" customWidth="1"/>
    <col min="4343" max="4343" width="16.7109375" style="5" customWidth="1"/>
    <col min="4344" max="4344" width="16.5703125" style="5" customWidth="1"/>
    <col min="4345" max="4346" width="7.85546875" style="5" bestFit="1" customWidth="1"/>
    <col min="4347" max="4347" width="8" style="5" bestFit="1" customWidth="1"/>
    <col min="4348" max="4349" width="7.85546875" style="5" bestFit="1" customWidth="1"/>
    <col min="4350" max="4350" width="9.7109375" style="5" customWidth="1"/>
    <col min="4351" max="4351" width="12.85546875" style="5" customWidth="1"/>
    <col min="4352" max="4588" width="9.140625" style="5"/>
    <col min="4589" max="4589" width="9" style="5" bestFit="1" customWidth="1"/>
    <col min="4590" max="4590" width="9.85546875" style="5" bestFit="1" customWidth="1"/>
    <col min="4591" max="4591" width="9.140625" style="5" bestFit="1" customWidth="1"/>
    <col min="4592" max="4592" width="16" style="5" bestFit="1" customWidth="1"/>
    <col min="4593" max="4593" width="9" style="5" bestFit="1" customWidth="1"/>
    <col min="4594" max="4594" width="7.85546875" style="5" bestFit="1" customWidth="1"/>
    <col min="4595" max="4595" width="11.7109375" style="5" bestFit="1" customWidth="1"/>
    <col min="4596" max="4596" width="14.28515625" style="5" customWidth="1"/>
    <col min="4597" max="4597" width="11.7109375" style="5" bestFit="1" customWidth="1"/>
    <col min="4598" max="4598" width="14.140625" style="5" bestFit="1" customWidth="1"/>
    <col min="4599" max="4599" width="16.7109375" style="5" customWidth="1"/>
    <col min="4600" max="4600" width="16.5703125" style="5" customWidth="1"/>
    <col min="4601" max="4602" width="7.85546875" style="5" bestFit="1" customWidth="1"/>
    <col min="4603" max="4603" width="8" style="5" bestFit="1" customWidth="1"/>
    <col min="4604" max="4605" width="7.85546875" style="5" bestFit="1" customWidth="1"/>
    <col min="4606" max="4606" width="9.7109375" style="5" customWidth="1"/>
    <col min="4607" max="4607" width="12.85546875" style="5" customWidth="1"/>
    <col min="4608" max="4844" width="9.140625" style="5"/>
    <col min="4845" max="4845" width="9" style="5" bestFit="1" customWidth="1"/>
    <col min="4846" max="4846" width="9.85546875" style="5" bestFit="1" customWidth="1"/>
    <col min="4847" max="4847" width="9.140625" style="5" bestFit="1" customWidth="1"/>
    <col min="4848" max="4848" width="16" style="5" bestFit="1" customWidth="1"/>
    <col min="4849" max="4849" width="9" style="5" bestFit="1" customWidth="1"/>
    <col min="4850" max="4850" width="7.85546875" style="5" bestFit="1" customWidth="1"/>
    <col min="4851" max="4851" width="11.7109375" style="5" bestFit="1" customWidth="1"/>
    <col min="4852" max="4852" width="14.28515625" style="5" customWidth="1"/>
    <col min="4853" max="4853" width="11.7109375" style="5" bestFit="1" customWidth="1"/>
    <col min="4854" max="4854" width="14.140625" style="5" bestFit="1" customWidth="1"/>
    <col min="4855" max="4855" width="16.7109375" style="5" customWidth="1"/>
    <col min="4856" max="4856" width="16.5703125" style="5" customWidth="1"/>
    <col min="4857" max="4858" width="7.85546875" style="5" bestFit="1" customWidth="1"/>
    <col min="4859" max="4859" width="8" style="5" bestFit="1" customWidth="1"/>
    <col min="4860" max="4861" width="7.85546875" style="5" bestFit="1" customWidth="1"/>
    <col min="4862" max="4862" width="9.7109375" style="5" customWidth="1"/>
    <col min="4863" max="4863" width="12.85546875" style="5" customWidth="1"/>
    <col min="4864" max="5100" width="9.140625" style="5"/>
    <col min="5101" max="5101" width="9" style="5" bestFit="1" customWidth="1"/>
    <col min="5102" max="5102" width="9.85546875" style="5" bestFit="1" customWidth="1"/>
    <col min="5103" max="5103" width="9.140625" style="5" bestFit="1" customWidth="1"/>
    <col min="5104" max="5104" width="16" style="5" bestFit="1" customWidth="1"/>
    <col min="5105" max="5105" width="9" style="5" bestFit="1" customWidth="1"/>
    <col min="5106" max="5106" width="7.85546875" style="5" bestFit="1" customWidth="1"/>
    <col min="5107" max="5107" width="11.7109375" style="5" bestFit="1" customWidth="1"/>
    <col min="5108" max="5108" width="14.28515625" style="5" customWidth="1"/>
    <col min="5109" max="5109" width="11.7109375" style="5" bestFit="1" customWidth="1"/>
    <col min="5110" max="5110" width="14.140625" style="5" bestFit="1" customWidth="1"/>
    <col min="5111" max="5111" width="16.7109375" style="5" customWidth="1"/>
    <col min="5112" max="5112" width="16.5703125" style="5" customWidth="1"/>
    <col min="5113" max="5114" width="7.85546875" style="5" bestFit="1" customWidth="1"/>
    <col min="5115" max="5115" width="8" style="5" bestFit="1" customWidth="1"/>
    <col min="5116" max="5117" width="7.85546875" style="5" bestFit="1" customWidth="1"/>
    <col min="5118" max="5118" width="9.7109375" style="5" customWidth="1"/>
    <col min="5119" max="5119" width="12.85546875" style="5" customWidth="1"/>
    <col min="5120" max="5356" width="9.140625" style="5"/>
    <col min="5357" max="5357" width="9" style="5" bestFit="1" customWidth="1"/>
    <col min="5358" max="5358" width="9.85546875" style="5" bestFit="1" customWidth="1"/>
    <col min="5359" max="5359" width="9.140625" style="5" bestFit="1" customWidth="1"/>
    <col min="5360" max="5360" width="16" style="5" bestFit="1" customWidth="1"/>
    <col min="5361" max="5361" width="9" style="5" bestFit="1" customWidth="1"/>
    <col min="5362" max="5362" width="7.85546875" style="5" bestFit="1" customWidth="1"/>
    <col min="5363" max="5363" width="11.7109375" style="5" bestFit="1" customWidth="1"/>
    <col min="5364" max="5364" width="14.28515625" style="5" customWidth="1"/>
    <col min="5365" max="5365" width="11.7109375" style="5" bestFit="1" customWidth="1"/>
    <col min="5366" max="5366" width="14.140625" style="5" bestFit="1" customWidth="1"/>
    <col min="5367" max="5367" width="16.7109375" style="5" customWidth="1"/>
    <col min="5368" max="5368" width="16.5703125" style="5" customWidth="1"/>
    <col min="5369" max="5370" width="7.85546875" style="5" bestFit="1" customWidth="1"/>
    <col min="5371" max="5371" width="8" style="5" bestFit="1" customWidth="1"/>
    <col min="5372" max="5373" width="7.85546875" style="5" bestFit="1" customWidth="1"/>
    <col min="5374" max="5374" width="9.7109375" style="5" customWidth="1"/>
    <col min="5375" max="5375" width="12.85546875" style="5" customWidth="1"/>
    <col min="5376" max="5612" width="9.140625" style="5"/>
    <col min="5613" max="5613" width="9" style="5" bestFit="1" customWidth="1"/>
    <col min="5614" max="5614" width="9.85546875" style="5" bestFit="1" customWidth="1"/>
    <col min="5615" max="5615" width="9.140625" style="5" bestFit="1" customWidth="1"/>
    <col min="5616" max="5616" width="16" style="5" bestFit="1" customWidth="1"/>
    <col min="5617" max="5617" width="9" style="5" bestFit="1" customWidth="1"/>
    <col min="5618" max="5618" width="7.85546875" style="5" bestFit="1" customWidth="1"/>
    <col min="5619" max="5619" width="11.7109375" style="5" bestFit="1" customWidth="1"/>
    <col min="5620" max="5620" width="14.28515625" style="5" customWidth="1"/>
    <col min="5621" max="5621" width="11.7109375" style="5" bestFit="1" customWidth="1"/>
    <col min="5622" max="5622" width="14.140625" style="5" bestFit="1" customWidth="1"/>
    <col min="5623" max="5623" width="16.7109375" style="5" customWidth="1"/>
    <col min="5624" max="5624" width="16.5703125" style="5" customWidth="1"/>
    <col min="5625" max="5626" width="7.85546875" style="5" bestFit="1" customWidth="1"/>
    <col min="5627" max="5627" width="8" style="5" bestFit="1" customWidth="1"/>
    <col min="5628" max="5629" width="7.85546875" style="5" bestFit="1" customWidth="1"/>
    <col min="5630" max="5630" width="9.7109375" style="5" customWidth="1"/>
    <col min="5631" max="5631" width="12.85546875" style="5" customWidth="1"/>
    <col min="5632" max="5868" width="9.140625" style="5"/>
    <col min="5869" max="5869" width="9" style="5" bestFit="1" customWidth="1"/>
    <col min="5870" max="5870" width="9.85546875" style="5" bestFit="1" customWidth="1"/>
    <col min="5871" max="5871" width="9.140625" style="5" bestFit="1" customWidth="1"/>
    <col min="5872" max="5872" width="16" style="5" bestFit="1" customWidth="1"/>
    <col min="5873" max="5873" width="9" style="5" bestFit="1" customWidth="1"/>
    <col min="5874" max="5874" width="7.85546875" style="5" bestFit="1" customWidth="1"/>
    <col min="5875" max="5875" width="11.7109375" style="5" bestFit="1" customWidth="1"/>
    <col min="5876" max="5876" width="14.28515625" style="5" customWidth="1"/>
    <col min="5877" max="5877" width="11.7109375" style="5" bestFit="1" customWidth="1"/>
    <col min="5878" max="5878" width="14.140625" style="5" bestFit="1" customWidth="1"/>
    <col min="5879" max="5879" width="16.7109375" style="5" customWidth="1"/>
    <col min="5880" max="5880" width="16.5703125" style="5" customWidth="1"/>
    <col min="5881" max="5882" width="7.85546875" style="5" bestFit="1" customWidth="1"/>
    <col min="5883" max="5883" width="8" style="5" bestFit="1" customWidth="1"/>
    <col min="5884" max="5885" width="7.85546875" style="5" bestFit="1" customWidth="1"/>
    <col min="5886" max="5886" width="9.7109375" style="5" customWidth="1"/>
    <col min="5887" max="5887" width="12.85546875" style="5" customWidth="1"/>
    <col min="5888" max="6124" width="9.140625" style="5"/>
    <col min="6125" max="6125" width="9" style="5" bestFit="1" customWidth="1"/>
    <col min="6126" max="6126" width="9.85546875" style="5" bestFit="1" customWidth="1"/>
    <col min="6127" max="6127" width="9.140625" style="5" bestFit="1" customWidth="1"/>
    <col min="6128" max="6128" width="16" style="5" bestFit="1" customWidth="1"/>
    <col min="6129" max="6129" width="9" style="5" bestFit="1" customWidth="1"/>
    <col min="6130" max="6130" width="7.85546875" style="5" bestFit="1" customWidth="1"/>
    <col min="6131" max="6131" width="11.7109375" style="5" bestFit="1" customWidth="1"/>
    <col min="6132" max="6132" width="14.28515625" style="5" customWidth="1"/>
    <col min="6133" max="6133" width="11.7109375" style="5" bestFit="1" customWidth="1"/>
    <col min="6134" max="6134" width="14.140625" style="5" bestFit="1" customWidth="1"/>
    <col min="6135" max="6135" width="16.7109375" style="5" customWidth="1"/>
    <col min="6136" max="6136" width="16.5703125" style="5" customWidth="1"/>
    <col min="6137" max="6138" width="7.85546875" style="5" bestFit="1" customWidth="1"/>
    <col min="6139" max="6139" width="8" style="5" bestFit="1" customWidth="1"/>
    <col min="6140" max="6141" width="7.85546875" style="5" bestFit="1" customWidth="1"/>
    <col min="6142" max="6142" width="9.7109375" style="5" customWidth="1"/>
    <col min="6143" max="6143" width="12.85546875" style="5" customWidth="1"/>
    <col min="6144" max="6380" width="9.140625" style="5"/>
    <col min="6381" max="6381" width="9" style="5" bestFit="1" customWidth="1"/>
    <col min="6382" max="6382" width="9.85546875" style="5" bestFit="1" customWidth="1"/>
    <col min="6383" max="6383" width="9.140625" style="5" bestFit="1" customWidth="1"/>
    <col min="6384" max="6384" width="16" style="5" bestFit="1" customWidth="1"/>
    <col min="6385" max="6385" width="9" style="5" bestFit="1" customWidth="1"/>
    <col min="6386" max="6386" width="7.85546875" style="5" bestFit="1" customWidth="1"/>
    <col min="6387" max="6387" width="11.7109375" style="5" bestFit="1" customWidth="1"/>
    <col min="6388" max="6388" width="14.28515625" style="5" customWidth="1"/>
    <col min="6389" max="6389" width="11.7109375" style="5" bestFit="1" customWidth="1"/>
    <col min="6390" max="6390" width="14.140625" style="5" bestFit="1" customWidth="1"/>
    <col min="6391" max="6391" width="16.7109375" style="5" customWidth="1"/>
    <col min="6392" max="6392" width="16.5703125" style="5" customWidth="1"/>
    <col min="6393" max="6394" width="7.85546875" style="5" bestFit="1" customWidth="1"/>
    <col min="6395" max="6395" width="8" style="5" bestFit="1" customWidth="1"/>
    <col min="6396" max="6397" width="7.85546875" style="5" bestFit="1" customWidth="1"/>
    <col min="6398" max="6398" width="9.7109375" style="5" customWidth="1"/>
    <col min="6399" max="6399" width="12.85546875" style="5" customWidth="1"/>
    <col min="6400" max="6636" width="9.140625" style="5"/>
    <col min="6637" max="6637" width="9" style="5" bestFit="1" customWidth="1"/>
    <col min="6638" max="6638" width="9.85546875" style="5" bestFit="1" customWidth="1"/>
    <col min="6639" max="6639" width="9.140625" style="5" bestFit="1" customWidth="1"/>
    <col min="6640" max="6640" width="16" style="5" bestFit="1" customWidth="1"/>
    <col min="6641" max="6641" width="9" style="5" bestFit="1" customWidth="1"/>
    <col min="6642" max="6642" width="7.85546875" style="5" bestFit="1" customWidth="1"/>
    <col min="6643" max="6643" width="11.7109375" style="5" bestFit="1" customWidth="1"/>
    <col min="6644" max="6644" width="14.28515625" style="5" customWidth="1"/>
    <col min="6645" max="6645" width="11.7109375" style="5" bestFit="1" customWidth="1"/>
    <col min="6646" max="6646" width="14.140625" style="5" bestFit="1" customWidth="1"/>
    <col min="6647" max="6647" width="16.7109375" style="5" customWidth="1"/>
    <col min="6648" max="6648" width="16.5703125" style="5" customWidth="1"/>
    <col min="6649" max="6650" width="7.85546875" style="5" bestFit="1" customWidth="1"/>
    <col min="6651" max="6651" width="8" style="5" bestFit="1" customWidth="1"/>
    <col min="6652" max="6653" width="7.85546875" style="5" bestFit="1" customWidth="1"/>
    <col min="6654" max="6654" width="9.7109375" style="5" customWidth="1"/>
    <col min="6655" max="6655" width="12.85546875" style="5" customWidth="1"/>
    <col min="6656" max="6892" width="9.140625" style="5"/>
    <col min="6893" max="6893" width="9" style="5" bestFit="1" customWidth="1"/>
    <col min="6894" max="6894" width="9.85546875" style="5" bestFit="1" customWidth="1"/>
    <col min="6895" max="6895" width="9.140625" style="5" bestFit="1" customWidth="1"/>
    <col min="6896" max="6896" width="16" style="5" bestFit="1" customWidth="1"/>
    <col min="6897" max="6897" width="9" style="5" bestFit="1" customWidth="1"/>
    <col min="6898" max="6898" width="7.85546875" style="5" bestFit="1" customWidth="1"/>
    <col min="6899" max="6899" width="11.7109375" style="5" bestFit="1" customWidth="1"/>
    <col min="6900" max="6900" width="14.28515625" style="5" customWidth="1"/>
    <col min="6901" max="6901" width="11.7109375" style="5" bestFit="1" customWidth="1"/>
    <col min="6902" max="6902" width="14.140625" style="5" bestFit="1" customWidth="1"/>
    <col min="6903" max="6903" width="16.7109375" style="5" customWidth="1"/>
    <col min="6904" max="6904" width="16.5703125" style="5" customWidth="1"/>
    <col min="6905" max="6906" width="7.85546875" style="5" bestFit="1" customWidth="1"/>
    <col min="6907" max="6907" width="8" style="5" bestFit="1" customWidth="1"/>
    <col min="6908" max="6909" width="7.85546875" style="5" bestFit="1" customWidth="1"/>
    <col min="6910" max="6910" width="9.7109375" style="5" customWidth="1"/>
    <col min="6911" max="6911" width="12.85546875" style="5" customWidth="1"/>
    <col min="6912" max="7148" width="9.140625" style="5"/>
    <col min="7149" max="7149" width="9" style="5" bestFit="1" customWidth="1"/>
    <col min="7150" max="7150" width="9.85546875" style="5" bestFit="1" customWidth="1"/>
    <col min="7151" max="7151" width="9.140625" style="5" bestFit="1" customWidth="1"/>
    <col min="7152" max="7152" width="16" style="5" bestFit="1" customWidth="1"/>
    <col min="7153" max="7153" width="9" style="5" bestFit="1" customWidth="1"/>
    <col min="7154" max="7154" width="7.85546875" style="5" bestFit="1" customWidth="1"/>
    <col min="7155" max="7155" width="11.7109375" style="5" bestFit="1" customWidth="1"/>
    <col min="7156" max="7156" width="14.28515625" style="5" customWidth="1"/>
    <col min="7157" max="7157" width="11.7109375" style="5" bestFit="1" customWidth="1"/>
    <col min="7158" max="7158" width="14.140625" style="5" bestFit="1" customWidth="1"/>
    <col min="7159" max="7159" width="16.7109375" style="5" customWidth="1"/>
    <col min="7160" max="7160" width="16.5703125" style="5" customWidth="1"/>
    <col min="7161" max="7162" width="7.85546875" style="5" bestFit="1" customWidth="1"/>
    <col min="7163" max="7163" width="8" style="5" bestFit="1" customWidth="1"/>
    <col min="7164" max="7165" width="7.85546875" style="5" bestFit="1" customWidth="1"/>
    <col min="7166" max="7166" width="9.7109375" style="5" customWidth="1"/>
    <col min="7167" max="7167" width="12.85546875" style="5" customWidth="1"/>
    <col min="7168" max="7404" width="9.140625" style="5"/>
    <col min="7405" max="7405" width="9" style="5" bestFit="1" customWidth="1"/>
    <col min="7406" max="7406" width="9.85546875" style="5" bestFit="1" customWidth="1"/>
    <col min="7407" max="7407" width="9.140625" style="5" bestFit="1" customWidth="1"/>
    <col min="7408" max="7408" width="16" style="5" bestFit="1" customWidth="1"/>
    <col min="7409" max="7409" width="9" style="5" bestFit="1" customWidth="1"/>
    <col min="7410" max="7410" width="7.85546875" style="5" bestFit="1" customWidth="1"/>
    <col min="7411" max="7411" width="11.7109375" style="5" bestFit="1" customWidth="1"/>
    <col min="7412" max="7412" width="14.28515625" style="5" customWidth="1"/>
    <col min="7413" max="7413" width="11.7109375" style="5" bestFit="1" customWidth="1"/>
    <col min="7414" max="7414" width="14.140625" style="5" bestFit="1" customWidth="1"/>
    <col min="7415" max="7415" width="16.7109375" style="5" customWidth="1"/>
    <col min="7416" max="7416" width="16.5703125" style="5" customWidth="1"/>
    <col min="7417" max="7418" width="7.85546875" style="5" bestFit="1" customWidth="1"/>
    <col min="7419" max="7419" width="8" style="5" bestFit="1" customWidth="1"/>
    <col min="7420" max="7421" width="7.85546875" style="5" bestFit="1" customWidth="1"/>
    <col min="7422" max="7422" width="9.7109375" style="5" customWidth="1"/>
    <col min="7423" max="7423" width="12.85546875" style="5" customWidth="1"/>
    <col min="7424" max="7660" width="9.140625" style="5"/>
    <col min="7661" max="7661" width="9" style="5" bestFit="1" customWidth="1"/>
    <col min="7662" max="7662" width="9.85546875" style="5" bestFit="1" customWidth="1"/>
    <col min="7663" max="7663" width="9.140625" style="5" bestFit="1" customWidth="1"/>
    <col min="7664" max="7664" width="16" style="5" bestFit="1" customWidth="1"/>
    <col min="7665" max="7665" width="9" style="5" bestFit="1" customWidth="1"/>
    <col min="7666" max="7666" width="7.85546875" style="5" bestFit="1" customWidth="1"/>
    <col min="7667" max="7667" width="11.7109375" style="5" bestFit="1" customWidth="1"/>
    <col min="7668" max="7668" width="14.28515625" style="5" customWidth="1"/>
    <col min="7669" max="7669" width="11.7109375" style="5" bestFit="1" customWidth="1"/>
    <col min="7670" max="7670" width="14.140625" style="5" bestFit="1" customWidth="1"/>
    <col min="7671" max="7671" width="16.7109375" style="5" customWidth="1"/>
    <col min="7672" max="7672" width="16.5703125" style="5" customWidth="1"/>
    <col min="7673" max="7674" width="7.85546875" style="5" bestFit="1" customWidth="1"/>
    <col min="7675" max="7675" width="8" style="5" bestFit="1" customWidth="1"/>
    <col min="7676" max="7677" width="7.85546875" style="5" bestFit="1" customWidth="1"/>
    <col min="7678" max="7678" width="9.7109375" style="5" customWidth="1"/>
    <col min="7679" max="7679" width="12.85546875" style="5" customWidth="1"/>
    <col min="7680" max="7916" width="9.140625" style="5"/>
    <col min="7917" max="7917" width="9" style="5" bestFit="1" customWidth="1"/>
    <col min="7918" max="7918" width="9.85546875" style="5" bestFit="1" customWidth="1"/>
    <col min="7919" max="7919" width="9.140625" style="5" bestFit="1" customWidth="1"/>
    <col min="7920" max="7920" width="16" style="5" bestFit="1" customWidth="1"/>
    <col min="7921" max="7921" width="9" style="5" bestFit="1" customWidth="1"/>
    <col min="7922" max="7922" width="7.85546875" style="5" bestFit="1" customWidth="1"/>
    <col min="7923" max="7923" width="11.7109375" style="5" bestFit="1" customWidth="1"/>
    <col min="7924" max="7924" width="14.28515625" style="5" customWidth="1"/>
    <col min="7925" max="7925" width="11.7109375" style="5" bestFit="1" customWidth="1"/>
    <col min="7926" max="7926" width="14.140625" style="5" bestFit="1" customWidth="1"/>
    <col min="7927" max="7927" width="16.7109375" style="5" customWidth="1"/>
    <col min="7928" max="7928" width="16.5703125" style="5" customWidth="1"/>
    <col min="7929" max="7930" width="7.85546875" style="5" bestFit="1" customWidth="1"/>
    <col min="7931" max="7931" width="8" style="5" bestFit="1" customWidth="1"/>
    <col min="7932" max="7933" width="7.85546875" style="5" bestFit="1" customWidth="1"/>
    <col min="7934" max="7934" width="9.7109375" style="5" customWidth="1"/>
    <col min="7935" max="7935" width="12.85546875" style="5" customWidth="1"/>
    <col min="7936" max="8172" width="9.140625" style="5"/>
    <col min="8173" max="8173" width="9" style="5" bestFit="1" customWidth="1"/>
    <col min="8174" max="8174" width="9.85546875" style="5" bestFit="1" customWidth="1"/>
    <col min="8175" max="8175" width="9.140625" style="5" bestFit="1" customWidth="1"/>
    <col min="8176" max="8176" width="16" style="5" bestFit="1" customWidth="1"/>
    <col min="8177" max="8177" width="9" style="5" bestFit="1" customWidth="1"/>
    <col min="8178" max="8178" width="7.85546875" style="5" bestFit="1" customWidth="1"/>
    <col min="8179" max="8179" width="11.7109375" style="5" bestFit="1" customWidth="1"/>
    <col min="8180" max="8180" width="14.28515625" style="5" customWidth="1"/>
    <col min="8181" max="8181" width="11.7109375" style="5" bestFit="1" customWidth="1"/>
    <col min="8182" max="8182" width="14.140625" style="5" bestFit="1" customWidth="1"/>
    <col min="8183" max="8183" width="16.7109375" style="5" customWidth="1"/>
    <col min="8184" max="8184" width="16.5703125" style="5" customWidth="1"/>
    <col min="8185" max="8186" width="7.85546875" style="5" bestFit="1" customWidth="1"/>
    <col min="8187" max="8187" width="8" style="5" bestFit="1" customWidth="1"/>
    <col min="8188" max="8189" width="7.85546875" style="5" bestFit="1" customWidth="1"/>
    <col min="8190" max="8190" width="9.7109375" style="5" customWidth="1"/>
    <col min="8191" max="8191" width="12.85546875" style="5" customWidth="1"/>
    <col min="8192" max="8428" width="9.140625" style="5"/>
    <col min="8429" max="8429" width="9" style="5" bestFit="1" customWidth="1"/>
    <col min="8430" max="8430" width="9.85546875" style="5" bestFit="1" customWidth="1"/>
    <col min="8431" max="8431" width="9.140625" style="5" bestFit="1" customWidth="1"/>
    <col min="8432" max="8432" width="16" style="5" bestFit="1" customWidth="1"/>
    <col min="8433" max="8433" width="9" style="5" bestFit="1" customWidth="1"/>
    <col min="8434" max="8434" width="7.85546875" style="5" bestFit="1" customWidth="1"/>
    <col min="8435" max="8435" width="11.7109375" style="5" bestFit="1" customWidth="1"/>
    <col min="8436" max="8436" width="14.28515625" style="5" customWidth="1"/>
    <col min="8437" max="8437" width="11.7109375" style="5" bestFit="1" customWidth="1"/>
    <col min="8438" max="8438" width="14.140625" style="5" bestFit="1" customWidth="1"/>
    <col min="8439" max="8439" width="16.7109375" style="5" customWidth="1"/>
    <col min="8440" max="8440" width="16.5703125" style="5" customWidth="1"/>
    <col min="8441" max="8442" width="7.85546875" style="5" bestFit="1" customWidth="1"/>
    <col min="8443" max="8443" width="8" style="5" bestFit="1" customWidth="1"/>
    <col min="8444" max="8445" width="7.85546875" style="5" bestFit="1" customWidth="1"/>
    <col min="8446" max="8446" width="9.7109375" style="5" customWidth="1"/>
    <col min="8447" max="8447" width="12.85546875" style="5" customWidth="1"/>
    <col min="8448" max="8684" width="9.140625" style="5"/>
    <col min="8685" max="8685" width="9" style="5" bestFit="1" customWidth="1"/>
    <col min="8686" max="8686" width="9.85546875" style="5" bestFit="1" customWidth="1"/>
    <col min="8687" max="8687" width="9.140625" style="5" bestFit="1" customWidth="1"/>
    <col min="8688" max="8688" width="16" style="5" bestFit="1" customWidth="1"/>
    <col min="8689" max="8689" width="9" style="5" bestFit="1" customWidth="1"/>
    <col min="8690" max="8690" width="7.85546875" style="5" bestFit="1" customWidth="1"/>
    <col min="8691" max="8691" width="11.7109375" style="5" bestFit="1" customWidth="1"/>
    <col min="8692" max="8692" width="14.28515625" style="5" customWidth="1"/>
    <col min="8693" max="8693" width="11.7109375" style="5" bestFit="1" customWidth="1"/>
    <col min="8694" max="8694" width="14.140625" style="5" bestFit="1" customWidth="1"/>
    <col min="8695" max="8695" width="16.7109375" style="5" customWidth="1"/>
    <col min="8696" max="8696" width="16.5703125" style="5" customWidth="1"/>
    <col min="8697" max="8698" width="7.85546875" style="5" bestFit="1" customWidth="1"/>
    <col min="8699" max="8699" width="8" style="5" bestFit="1" customWidth="1"/>
    <col min="8700" max="8701" width="7.85546875" style="5" bestFit="1" customWidth="1"/>
    <col min="8702" max="8702" width="9.7109375" style="5" customWidth="1"/>
    <col min="8703" max="8703" width="12.85546875" style="5" customWidth="1"/>
    <col min="8704" max="8940" width="9.140625" style="5"/>
    <col min="8941" max="8941" width="9" style="5" bestFit="1" customWidth="1"/>
    <col min="8942" max="8942" width="9.85546875" style="5" bestFit="1" customWidth="1"/>
    <col min="8943" max="8943" width="9.140625" style="5" bestFit="1" customWidth="1"/>
    <col min="8944" max="8944" width="16" style="5" bestFit="1" customWidth="1"/>
    <col min="8945" max="8945" width="9" style="5" bestFit="1" customWidth="1"/>
    <col min="8946" max="8946" width="7.85546875" style="5" bestFit="1" customWidth="1"/>
    <col min="8947" max="8947" width="11.7109375" style="5" bestFit="1" customWidth="1"/>
    <col min="8948" max="8948" width="14.28515625" style="5" customWidth="1"/>
    <col min="8949" max="8949" width="11.7109375" style="5" bestFit="1" customWidth="1"/>
    <col min="8950" max="8950" width="14.140625" style="5" bestFit="1" customWidth="1"/>
    <col min="8951" max="8951" width="16.7109375" style="5" customWidth="1"/>
    <col min="8952" max="8952" width="16.5703125" style="5" customWidth="1"/>
    <col min="8953" max="8954" width="7.85546875" style="5" bestFit="1" customWidth="1"/>
    <col min="8955" max="8955" width="8" style="5" bestFit="1" customWidth="1"/>
    <col min="8956" max="8957" width="7.85546875" style="5" bestFit="1" customWidth="1"/>
    <col min="8958" max="8958" width="9.7109375" style="5" customWidth="1"/>
    <col min="8959" max="8959" width="12.85546875" style="5" customWidth="1"/>
    <col min="8960" max="9196" width="9.140625" style="5"/>
    <col min="9197" max="9197" width="9" style="5" bestFit="1" customWidth="1"/>
    <col min="9198" max="9198" width="9.85546875" style="5" bestFit="1" customWidth="1"/>
    <col min="9199" max="9199" width="9.140625" style="5" bestFit="1" customWidth="1"/>
    <col min="9200" max="9200" width="16" style="5" bestFit="1" customWidth="1"/>
    <col min="9201" max="9201" width="9" style="5" bestFit="1" customWidth="1"/>
    <col min="9202" max="9202" width="7.85546875" style="5" bestFit="1" customWidth="1"/>
    <col min="9203" max="9203" width="11.7109375" style="5" bestFit="1" customWidth="1"/>
    <col min="9204" max="9204" width="14.28515625" style="5" customWidth="1"/>
    <col min="9205" max="9205" width="11.7109375" style="5" bestFit="1" customWidth="1"/>
    <col min="9206" max="9206" width="14.140625" style="5" bestFit="1" customWidth="1"/>
    <col min="9207" max="9207" width="16.7109375" style="5" customWidth="1"/>
    <col min="9208" max="9208" width="16.5703125" style="5" customWidth="1"/>
    <col min="9209" max="9210" width="7.85546875" style="5" bestFit="1" customWidth="1"/>
    <col min="9211" max="9211" width="8" style="5" bestFit="1" customWidth="1"/>
    <col min="9212" max="9213" width="7.85546875" style="5" bestFit="1" customWidth="1"/>
    <col min="9214" max="9214" width="9.7109375" style="5" customWidth="1"/>
    <col min="9215" max="9215" width="12.85546875" style="5" customWidth="1"/>
    <col min="9216" max="9452" width="9.140625" style="5"/>
    <col min="9453" max="9453" width="9" style="5" bestFit="1" customWidth="1"/>
    <col min="9454" max="9454" width="9.85546875" style="5" bestFit="1" customWidth="1"/>
    <col min="9455" max="9455" width="9.140625" style="5" bestFit="1" customWidth="1"/>
    <col min="9456" max="9456" width="16" style="5" bestFit="1" customWidth="1"/>
    <col min="9457" max="9457" width="9" style="5" bestFit="1" customWidth="1"/>
    <col min="9458" max="9458" width="7.85546875" style="5" bestFit="1" customWidth="1"/>
    <col min="9459" max="9459" width="11.7109375" style="5" bestFit="1" customWidth="1"/>
    <col min="9460" max="9460" width="14.28515625" style="5" customWidth="1"/>
    <col min="9461" max="9461" width="11.7109375" style="5" bestFit="1" customWidth="1"/>
    <col min="9462" max="9462" width="14.140625" style="5" bestFit="1" customWidth="1"/>
    <col min="9463" max="9463" width="16.7109375" style="5" customWidth="1"/>
    <col min="9464" max="9464" width="16.5703125" style="5" customWidth="1"/>
    <col min="9465" max="9466" width="7.85546875" style="5" bestFit="1" customWidth="1"/>
    <col min="9467" max="9467" width="8" style="5" bestFit="1" customWidth="1"/>
    <col min="9468" max="9469" width="7.85546875" style="5" bestFit="1" customWidth="1"/>
    <col min="9470" max="9470" width="9.7109375" style="5" customWidth="1"/>
    <col min="9471" max="9471" width="12.85546875" style="5" customWidth="1"/>
    <col min="9472" max="9708" width="9.140625" style="5"/>
    <col min="9709" max="9709" width="9" style="5" bestFit="1" customWidth="1"/>
    <col min="9710" max="9710" width="9.85546875" style="5" bestFit="1" customWidth="1"/>
    <col min="9711" max="9711" width="9.140625" style="5" bestFit="1" customWidth="1"/>
    <col min="9712" max="9712" width="16" style="5" bestFit="1" customWidth="1"/>
    <col min="9713" max="9713" width="9" style="5" bestFit="1" customWidth="1"/>
    <col min="9714" max="9714" width="7.85546875" style="5" bestFit="1" customWidth="1"/>
    <col min="9715" max="9715" width="11.7109375" style="5" bestFit="1" customWidth="1"/>
    <col min="9716" max="9716" width="14.28515625" style="5" customWidth="1"/>
    <col min="9717" max="9717" width="11.7109375" style="5" bestFit="1" customWidth="1"/>
    <col min="9718" max="9718" width="14.140625" style="5" bestFit="1" customWidth="1"/>
    <col min="9719" max="9719" width="16.7109375" style="5" customWidth="1"/>
    <col min="9720" max="9720" width="16.5703125" style="5" customWidth="1"/>
    <col min="9721" max="9722" width="7.85546875" style="5" bestFit="1" customWidth="1"/>
    <col min="9723" max="9723" width="8" style="5" bestFit="1" customWidth="1"/>
    <col min="9724" max="9725" width="7.85546875" style="5" bestFit="1" customWidth="1"/>
    <col min="9726" max="9726" width="9.7109375" style="5" customWidth="1"/>
    <col min="9727" max="9727" width="12.85546875" style="5" customWidth="1"/>
    <col min="9728" max="9964" width="9.140625" style="5"/>
    <col min="9965" max="9965" width="9" style="5" bestFit="1" customWidth="1"/>
    <col min="9966" max="9966" width="9.85546875" style="5" bestFit="1" customWidth="1"/>
    <col min="9967" max="9967" width="9.140625" style="5" bestFit="1" customWidth="1"/>
    <col min="9968" max="9968" width="16" style="5" bestFit="1" customWidth="1"/>
    <col min="9969" max="9969" width="9" style="5" bestFit="1" customWidth="1"/>
    <col min="9970" max="9970" width="7.85546875" style="5" bestFit="1" customWidth="1"/>
    <col min="9971" max="9971" width="11.7109375" style="5" bestFit="1" customWidth="1"/>
    <col min="9972" max="9972" width="14.28515625" style="5" customWidth="1"/>
    <col min="9973" max="9973" width="11.7109375" style="5" bestFit="1" customWidth="1"/>
    <col min="9974" max="9974" width="14.140625" style="5" bestFit="1" customWidth="1"/>
    <col min="9975" max="9975" width="16.7109375" style="5" customWidth="1"/>
    <col min="9976" max="9976" width="16.5703125" style="5" customWidth="1"/>
    <col min="9977" max="9978" width="7.85546875" style="5" bestFit="1" customWidth="1"/>
    <col min="9979" max="9979" width="8" style="5" bestFit="1" customWidth="1"/>
    <col min="9980" max="9981" width="7.85546875" style="5" bestFit="1" customWidth="1"/>
    <col min="9982" max="9982" width="9.7109375" style="5" customWidth="1"/>
    <col min="9983" max="9983" width="12.85546875" style="5" customWidth="1"/>
    <col min="9984" max="10220" width="9.140625" style="5"/>
    <col min="10221" max="10221" width="9" style="5" bestFit="1" customWidth="1"/>
    <col min="10222" max="10222" width="9.85546875" style="5" bestFit="1" customWidth="1"/>
    <col min="10223" max="10223" width="9.140625" style="5" bestFit="1" customWidth="1"/>
    <col min="10224" max="10224" width="16" style="5" bestFit="1" customWidth="1"/>
    <col min="10225" max="10225" width="9" style="5" bestFit="1" customWidth="1"/>
    <col min="10226" max="10226" width="7.85546875" style="5" bestFit="1" customWidth="1"/>
    <col min="10227" max="10227" width="11.7109375" style="5" bestFit="1" customWidth="1"/>
    <col min="10228" max="10228" width="14.28515625" style="5" customWidth="1"/>
    <col min="10229" max="10229" width="11.7109375" style="5" bestFit="1" customWidth="1"/>
    <col min="10230" max="10230" width="14.140625" style="5" bestFit="1" customWidth="1"/>
    <col min="10231" max="10231" width="16.7109375" style="5" customWidth="1"/>
    <col min="10232" max="10232" width="16.5703125" style="5" customWidth="1"/>
    <col min="10233" max="10234" width="7.85546875" style="5" bestFit="1" customWidth="1"/>
    <col min="10235" max="10235" width="8" style="5" bestFit="1" customWidth="1"/>
    <col min="10236" max="10237" width="7.85546875" style="5" bestFit="1" customWidth="1"/>
    <col min="10238" max="10238" width="9.7109375" style="5" customWidth="1"/>
    <col min="10239" max="10239" width="12.85546875" style="5" customWidth="1"/>
    <col min="10240" max="10476" width="9.140625" style="5"/>
    <col min="10477" max="10477" width="9" style="5" bestFit="1" customWidth="1"/>
    <col min="10478" max="10478" width="9.85546875" style="5" bestFit="1" customWidth="1"/>
    <col min="10479" max="10479" width="9.140625" style="5" bestFit="1" customWidth="1"/>
    <col min="10480" max="10480" width="16" style="5" bestFit="1" customWidth="1"/>
    <col min="10481" max="10481" width="9" style="5" bestFit="1" customWidth="1"/>
    <col min="10482" max="10482" width="7.85546875" style="5" bestFit="1" customWidth="1"/>
    <col min="10483" max="10483" width="11.7109375" style="5" bestFit="1" customWidth="1"/>
    <col min="10484" max="10484" width="14.28515625" style="5" customWidth="1"/>
    <col min="10485" max="10485" width="11.7109375" style="5" bestFit="1" customWidth="1"/>
    <col min="10486" max="10486" width="14.140625" style="5" bestFit="1" customWidth="1"/>
    <col min="10487" max="10487" width="16.7109375" style="5" customWidth="1"/>
    <col min="10488" max="10488" width="16.5703125" style="5" customWidth="1"/>
    <col min="10489" max="10490" width="7.85546875" style="5" bestFit="1" customWidth="1"/>
    <col min="10491" max="10491" width="8" style="5" bestFit="1" customWidth="1"/>
    <col min="10492" max="10493" width="7.85546875" style="5" bestFit="1" customWidth="1"/>
    <col min="10494" max="10494" width="9.7109375" style="5" customWidth="1"/>
    <col min="10495" max="10495" width="12.85546875" style="5" customWidth="1"/>
    <col min="10496" max="10732" width="9.140625" style="5"/>
    <col min="10733" max="10733" width="9" style="5" bestFit="1" customWidth="1"/>
    <col min="10734" max="10734" width="9.85546875" style="5" bestFit="1" customWidth="1"/>
    <col min="10735" max="10735" width="9.140625" style="5" bestFit="1" customWidth="1"/>
    <col min="10736" max="10736" width="16" style="5" bestFit="1" customWidth="1"/>
    <col min="10737" max="10737" width="9" style="5" bestFit="1" customWidth="1"/>
    <col min="10738" max="10738" width="7.85546875" style="5" bestFit="1" customWidth="1"/>
    <col min="10739" max="10739" width="11.7109375" style="5" bestFit="1" customWidth="1"/>
    <col min="10740" max="10740" width="14.28515625" style="5" customWidth="1"/>
    <col min="10741" max="10741" width="11.7109375" style="5" bestFit="1" customWidth="1"/>
    <col min="10742" max="10742" width="14.140625" style="5" bestFit="1" customWidth="1"/>
    <col min="10743" max="10743" width="16.7109375" style="5" customWidth="1"/>
    <col min="10744" max="10744" width="16.5703125" style="5" customWidth="1"/>
    <col min="10745" max="10746" width="7.85546875" style="5" bestFit="1" customWidth="1"/>
    <col min="10747" max="10747" width="8" style="5" bestFit="1" customWidth="1"/>
    <col min="10748" max="10749" width="7.85546875" style="5" bestFit="1" customWidth="1"/>
    <col min="10750" max="10750" width="9.7109375" style="5" customWidth="1"/>
    <col min="10751" max="10751" width="12.85546875" style="5" customWidth="1"/>
    <col min="10752" max="10988" width="9.140625" style="5"/>
    <col min="10989" max="10989" width="9" style="5" bestFit="1" customWidth="1"/>
    <col min="10990" max="10990" width="9.85546875" style="5" bestFit="1" customWidth="1"/>
    <col min="10991" max="10991" width="9.140625" style="5" bestFit="1" customWidth="1"/>
    <col min="10992" max="10992" width="16" style="5" bestFit="1" customWidth="1"/>
    <col min="10993" max="10993" width="9" style="5" bestFit="1" customWidth="1"/>
    <col min="10994" max="10994" width="7.85546875" style="5" bestFit="1" customWidth="1"/>
    <col min="10995" max="10995" width="11.7109375" style="5" bestFit="1" customWidth="1"/>
    <col min="10996" max="10996" width="14.28515625" style="5" customWidth="1"/>
    <col min="10997" max="10997" width="11.7109375" style="5" bestFit="1" customWidth="1"/>
    <col min="10998" max="10998" width="14.140625" style="5" bestFit="1" customWidth="1"/>
    <col min="10999" max="10999" width="16.7109375" style="5" customWidth="1"/>
    <col min="11000" max="11000" width="16.5703125" style="5" customWidth="1"/>
    <col min="11001" max="11002" width="7.85546875" style="5" bestFit="1" customWidth="1"/>
    <col min="11003" max="11003" width="8" style="5" bestFit="1" customWidth="1"/>
    <col min="11004" max="11005" width="7.85546875" style="5" bestFit="1" customWidth="1"/>
    <col min="11006" max="11006" width="9.7109375" style="5" customWidth="1"/>
    <col min="11007" max="11007" width="12.85546875" style="5" customWidth="1"/>
    <col min="11008" max="11244" width="9.140625" style="5"/>
    <col min="11245" max="11245" width="9" style="5" bestFit="1" customWidth="1"/>
    <col min="11246" max="11246" width="9.85546875" style="5" bestFit="1" customWidth="1"/>
    <col min="11247" max="11247" width="9.140625" style="5" bestFit="1" customWidth="1"/>
    <col min="11248" max="11248" width="16" style="5" bestFit="1" customWidth="1"/>
    <col min="11249" max="11249" width="9" style="5" bestFit="1" customWidth="1"/>
    <col min="11250" max="11250" width="7.85546875" style="5" bestFit="1" customWidth="1"/>
    <col min="11251" max="11251" width="11.7109375" style="5" bestFit="1" customWidth="1"/>
    <col min="11252" max="11252" width="14.28515625" style="5" customWidth="1"/>
    <col min="11253" max="11253" width="11.7109375" style="5" bestFit="1" customWidth="1"/>
    <col min="11254" max="11254" width="14.140625" style="5" bestFit="1" customWidth="1"/>
    <col min="11255" max="11255" width="16.7109375" style="5" customWidth="1"/>
    <col min="11256" max="11256" width="16.5703125" style="5" customWidth="1"/>
    <col min="11257" max="11258" width="7.85546875" style="5" bestFit="1" customWidth="1"/>
    <col min="11259" max="11259" width="8" style="5" bestFit="1" customWidth="1"/>
    <col min="11260" max="11261" width="7.85546875" style="5" bestFit="1" customWidth="1"/>
    <col min="11262" max="11262" width="9.7109375" style="5" customWidth="1"/>
    <col min="11263" max="11263" width="12.85546875" style="5" customWidth="1"/>
    <col min="11264" max="11500" width="9.140625" style="5"/>
    <col min="11501" max="11501" width="9" style="5" bestFit="1" customWidth="1"/>
    <col min="11502" max="11502" width="9.85546875" style="5" bestFit="1" customWidth="1"/>
    <col min="11503" max="11503" width="9.140625" style="5" bestFit="1" customWidth="1"/>
    <col min="11504" max="11504" width="16" style="5" bestFit="1" customWidth="1"/>
    <col min="11505" max="11505" width="9" style="5" bestFit="1" customWidth="1"/>
    <col min="11506" max="11506" width="7.85546875" style="5" bestFit="1" customWidth="1"/>
    <col min="11507" max="11507" width="11.7109375" style="5" bestFit="1" customWidth="1"/>
    <col min="11508" max="11508" width="14.28515625" style="5" customWidth="1"/>
    <col min="11509" max="11509" width="11.7109375" style="5" bestFit="1" customWidth="1"/>
    <col min="11510" max="11510" width="14.140625" style="5" bestFit="1" customWidth="1"/>
    <col min="11511" max="11511" width="16.7109375" style="5" customWidth="1"/>
    <col min="11512" max="11512" width="16.5703125" style="5" customWidth="1"/>
    <col min="11513" max="11514" width="7.85546875" style="5" bestFit="1" customWidth="1"/>
    <col min="11515" max="11515" width="8" style="5" bestFit="1" customWidth="1"/>
    <col min="11516" max="11517" width="7.85546875" style="5" bestFit="1" customWidth="1"/>
    <col min="11518" max="11518" width="9.7109375" style="5" customWidth="1"/>
    <col min="11519" max="11519" width="12.85546875" style="5" customWidth="1"/>
    <col min="11520" max="11756" width="9.140625" style="5"/>
    <col min="11757" max="11757" width="9" style="5" bestFit="1" customWidth="1"/>
    <col min="11758" max="11758" width="9.85546875" style="5" bestFit="1" customWidth="1"/>
    <col min="11759" max="11759" width="9.140625" style="5" bestFit="1" customWidth="1"/>
    <col min="11760" max="11760" width="16" style="5" bestFit="1" customWidth="1"/>
    <col min="11761" max="11761" width="9" style="5" bestFit="1" customWidth="1"/>
    <col min="11762" max="11762" width="7.85546875" style="5" bestFit="1" customWidth="1"/>
    <col min="11763" max="11763" width="11.7109375" style="5" bestFit="1" customWidth="1"/>
    <col min="11764" max="11764" width="14.28515625" style="5" customWidth="1"/>
    <col min="11765" max="11765" width="11.7109375" style="5" bestFit="1" customWidth="1"/>
    <col min="11766" max="11766" width="14.140625" style="5" bestFit="1" customWidth="1"/>
    <col min="11767" max="11767" width="16.7109375" style="5" customWidth="1"/>
    <col min="11768" max="11768" width="16.5703125" style="5" customWidth="1"/>
    <col min="11769" max="11770" width="7.85546875" style="5" bestFit="1" customWidth="1"/>
    <col min="11771" max="11771" width="8" style="5" bestFit="1" customWidth="1"/>
    <col min="11772" max="11773" width="7.85546875" style="5" bestFit="1" customWidth="1"/>
    <col min="11774" max="11774" width="9.7109375" style="5" customWidth="1"/>
    <col min="11775" max="11775" width="12.85546875" style="5" customWidth="1"/>
    <col min="11776" max="12012" width="9.140625" style="5"/>
    <col min="12013" max="12013" width="9" style="5" bestFit="1" customWidth="1"/>
    <col min="12014" max="12014" width="9.85546875" style="5" bestFit="1" customWidth="1"/>
    <col min="12015" max="12015" width="9.140625" style="5" bestFit="1" customWidth="1"/>
    <col min="12016" max="12016" width="16" style="5" bestFit="1" customWidth="1"/>
    <col min="12017" max="12017" width="9" style="5" bestFit="1" customWidth="1"/>
    <col min="12018" max="12018" width="7.85546875" style="5" bestFit="1" customWidth="1"/>
    <col min="12019" max="12019" width="11.7109375" style="5" bestFit="1" customWidth="1"/>
    <col min="12020" max="12020" width="14.28515625" style="5" customWidth="1"/>
    <col min="12021" max="12021" width="11.7109375" style="5" bestFit="1" customWidth="1"/>
    <col min="12022" max="12022" width="14.140625" style="5" bestFit="1" customWidth="1"/>
    <col min="12023" max="12023" width="16.7109375" style="5" customWidth="1"/>
    <col min="12024" max="12024" width="16.5703125" style="5" customWidth="1"/>
    <col min="12025" max="12026" width="7.85546875" style="5" bestFit="1" customWidth="1"/>
    <col min="12027" max="12027" width="8" style="5" bestFit="1" customWidth="1"/>
    <col min="12028" max="12029" width="7.85546875" style="5" bestFit="1" customWidth="1"/>
    <col min="12030" max="12030" width="9.7109375" style="5" customWidth="1"/>
    <col min="12031" max="12031" width="12.85546875" style="5" customWidth="1"/>
    <col min="12032" max="12268" width="9.140625" style="5"/>
    <col min="12269" max="12269" width="9" style="5" bestFit="1" customWidth="1"/>
    <col min="12270" max="12270" width="9.85546875" style="5" bestFit="1" customWidth="1"/>
    <col min="12271" max="12271" width="9.140625" style="5" bestFit="1" customWidth="1"/>
    <col min="12272" max="12272" width="16" style="5" bestFit="1" customWidth="1"/>
    <col min="12273" max="12273" width="9" style="5" bestFit="1" customWidth="1"/>
    <col min="12274" max="12274" width="7.85546875" style="5" bestFit="1" customWidth="1"/>
    <col min="12275" max="12275" width="11.7109375" style="5" bestFit="1" customWidth="1"/>
    <col min="12276" max="12276" width="14.28515625" style="5" customWidth="1"/>
    <col min="12277" max="12277" width="11.7109375" style="5" bestFit="1" customWidth="1"/>
    <col min="12278" max="12278" width="14.140625" style="5" bestFit="1" customWidth="1"/>
    <col min="12279" max="12279" width="16.7109375" style="5" customWidth="1"/>
    <col min="12280" max="12280" width="16.5703125" style="5" customWidth="1"/>
    <col min="12281" max="12282" width="7.85546875" style="5" bestFit="1" customWidth="1"/>
    <col min="12283" max="12283" width="8" style="5" bestFit="1" customWidth="1"/>
    <col min="12284" max="12285" width="7.85546875" style="5" bestFit="1" customWidth="1"/>
    <col min="12286" max="12286" width="9.7109375" style="5" customWidth="1"/>
    <col min="12287" max="12287" width="12.85546875" style="5" customWidth="1"/>
    <col min="12288" max="12524" width="9.140625" style="5"/>
    <col min="12525" max="12525" width="9" style="5" bestFit="1" customWidth="1"/>
    <col min="12526" max="12526" width="9.85546875" style="5" bestFit="1" customWidth="1"/>
    <col min="12527" max="12527" width="9.140625" style="5" bestFit="1" customWidth="1"/>
    <col min="12528" max="12528" width="16" style="5" bestFit="1" customWidth="1"/>
    <col min="12529" max="12529" width="9" style="5" bestFit="1" customWidth="1"/>
    <col min="12530" max="12530" width="7.85546875" style="5" bestFit="1" customWidth="1"/>
    <col min="12531" max="12531" width="11.7109375" style="5" bestFit="1" customWidth="1"/>
    <col min="12532" max="12532" width="14.28515625" style="5" customWidth="1"/>
    <col min="12533" max="12533" width="11.7109375" style="5" bestFit="1" customWidth="1"/>
    <col min="12534" max="12534" width="14.140625" style="5" bestFit="1" customWidth="1"/>
    <col min="12535" max="12535" width="16.7109375" style="5" customWidth="1"/>
    <col min="12536" max="12536" width="16.5703125" style="5" customWidth="1"/>
    <col min="12537" max="12538" width="7.85546875" style="5" bestFit="1" customWidth="1"/>
    <col min="12539" max="12539" width="8" style="5" bestFit="1" customWidth="1"/>
    <col min="12540" max="12541" width="7.85546875" style="5" bestFit="1" customWidth="1"/>
    <col min="12542" max="12542" width="9.7109375" style="5" customWidth="1"/>
    <col min="12543" max="12543" width="12.85546875" style="5" customWidth="1"/>
    <col min="12544" max="12780" width="9.140625" style="5"/>
    <col min="12781" max="12781" width="9" style="5" bestFit="1" customWidth="1"/>
    <col min="12782" max="12782" width="9.85546875" style="5" bestFit="1" customWidth="1"/>
    <col min="12783" max="12783" width="9.140625" style="5" bestFit="1" customWidth="1"/>
    <col min="12784" max="12784" width="16" style="5" bestFit="1" customWidth="1"/>
    <col min="12785" max="12785" width="9" style="5" bestFit="1" customWidth="1"/>
    <col min="12786" max="12786" width="7.85546875" style="5" bestFit="1" customWidth="1"/>
    <col min="12787" max="12787" width="11.7109375" style="5" bestFit="1" customWidth="1"/>
    <col min="12788" max="12788" width="14.28515625" style="5" customWidth="1"/>
    <col min="12789" max="12789" width="11.7109375" style="5" bestFit="1" customWidth="1"/>
    <col min="12790" max="12790" width="14.140625" style="5" bestFit="1" customWidth="1"/>
    <col min="12791" max="12791" width="16.7109375" style="5" customWidth="1"/>
    <col min="12792" max="12792" width="16.5703125" style="5" customWidth="1"/>
    <col min="12793" max="12794" width="7.85546875" style="5" bestFit="1" customWidth="1"/>
    <col min="12795" max="12795" width="8" style="5" bestFit="1" customWidth="1"/>
    <col min="12796" max="12797" width="7.85546875" style="5" bestFit="1" customWidth="1"/>
    <col min="12798" max="12798" width="9.7109375" style="5" customWidth="1"/>
    <col min="12799" max="12799" width="12.85546875" style="5" customWidth="1"/>
    <col min="12800" max="13036" width="9.140625" style="5"/>
    <col min="13037" max="13037" width="9" style="5" bestFit="1" customWidth="1"/>
    <col min="13038" max="13038" width="9.85546875" style="5" bestFit="1" customWidth="1"/>
    <col min="13039" max="13039" width="9.140625" style="5" bestFit="1" customWidth="1"/>
    <col min="13040" max="13040" width="16" style="5" bestFit="1" customWidth="1"/>
    <col min="13041" max="13041" width="9" style="5" bestFit="1" customWidth="1"/>
    <col min="13042" max="13042" width="7.85546875" style="5" bestFit="1" customWidth="1"/>
    <col min="13043" max="13043" width="11.7109375" style="5" bestFit="1" customWidth="1"/>
    <col min="13044" max="13044" width="14.28515625" style="5" customWidth="1"/>
    <col min="13045" max="13045" width="11.7109375" style="5" bestFit="1" customWidth="1"/>
    <col min="13046" max="13046" width="14.140625" style="5" bestFit="1" customWidth="1"/>
    <col min="13047" max="13047" width="16.7109375" style="5" customWidth="1"/>
    <col min="13048" max="13048" width="16.5703125" style="5" customWidth="1"/>
    <col min="13049" max="13050" width="7.85546875" style="5" bestFit="1" customWidth="1"/>
    <col min="13051" max="13051" width="8" style="5" bestFit="1" customWidth="1"/>
    <col min="13052" max="13053" width="7.85546875" style="5" bestFit="1" customWidth="1"/>
    <col min="13054" max="13054" width="9.7109375" style="5" customWidth="1"/>
    <col min="13055" max="13055" width="12.85546875" style="5" customWidth="1"/>
    <col min="13056" max="13292" width="9.140625" style="5"/>
    <col min="13293" max="13293" width="9" style="5" bestFit="1" customWidth="1"/>
    <col min="13294" max="13294" width="9.85546875" style="5" bestFit="1" customWidth="1"/>
    <col min="13295" max="13295" width="9.140625" style="5" bestFit="1" customWidth="1"/>
    <col min="13296" max="13296" width="16" style="5" bestFit="1" customWidth="1"/>
    <col min="13297" max="13297" width="9" style="5" bestFit="1" customWidth="1"/>
    <col min="13298" max="13298" width="7.85546875" style="5" bestFit="1" customWidth="1"/>
    <col min="13299" max="13299" width="11.7109375" style="5" bestFit="1" customWidth="1"/>
    <col min="13300" max="13300" width="14.28515625" style="5" customWidth="1"/>
    <col min="13301" max="13301" width="11.7109375" style="5" bestFit="1" customWidth="1"/>
    <col min="13302" max="13302" width="14.140625" style="5" bestFit="1" customWidth="1"/>
    <col min="13303" max="13303" width="16.7109375" style="5" customWidth="1"/>
    <col min="13304" max="13304" width="16.5703125" style="5" customWidth="1"/>
    <col min="13305" max="13306" width="7.85546875" style="5" bestFit="1" customWidth="1"/>
    <col min="13307" max="13307" width="8" style="5" bestFit="1" customWidth="1"/>
    <col min="13308" max="13309" width="7.85546875" style="5" bestFit="1" customWidth="1"/>
    <col min="13310" max="13310" width="9.7109375" style="5" customWidth="1"/>
    <col min="13311" max="13311" width="12.85546875" style="5" customWidth="1"/>
    <col min="13312" max="13548" width="9.140625" style="5"/>
    <col min="13549" max="13549" width="9" style="5" bestFit="1" customWidth="1"/>
    <col min="13550" max="13550" width="9.85546875" style="5" bestFit="1" customWidth="1"/>
    <col min="13551" max="13551" width="9.140625" style="5" bestFit="1" customWidth="1"/>
    <col min="13552" max="13552" width="16" style="5" bestFit="1" customWidth="1"/>
    <col min="13553" max="13553" width="9" style="5" bestFit="1" customWidth="1"/>
    <col min="13554" max="13554" width="7.85546875" style="5" bestFit="1" customWidth="1"/>
    <col min="13555" max="13555" width="11.7109375" style="5" bestFit="1" customWidth="1"/>
    <col min="13556" max="13556" width="14.28515625" style="5" customWidth="1"/>
    <col min="13557" max="13557" width="11.7109375" style="5" bestFit="1" customWidth="1"/>
    <col min="13558" max="13558" width="14.140625" style="5" bestFit="1" customWidth="1"/>
    <col min="13559" max="13559" width="16.7109375" style="5" customWidth="1"/>
    <col min="13560" max="13560" width="16.5703125" style="5" customWidth="1"/>
    <col min="13561" max="13562" width="7.85546875" style="5" bestFit="1" customWidth="1"/>
    <col min="13563" max="13563" width="8" style="5" bestFit="1" customWidth="1"/>
    <col min="13564" max="13565" width="7.85546875" style="5" bestFit="1" customWidth="1"/>
    <col min="13566" max="13566" width="9.7109375" style="5" customWidth="1"/>
    <col min="13567" max="13567" width="12.85546875" style="5" customWidth="1"/>
    <col min="13568" max="13804" width="9.140625" style="5"/>
    <col min="13805" max="13805" width="9" style="5" bestFit="1" customWidth="1"/>
    <col min="13806" max="13806" width="9.85546875" style="5" bestFit="1" customWidth="1"/>
    <col min="13807" max="13807" width="9.140625" style="5" bestFit="1" customWidth="1"/>
    <col min="13808" max="13808" width="16" style="5" bestFit="1" customWidth="1"/>
    <col min="13809" max="13809" width="9" style="5" bestFit="1" customWidth="1"/>
    <col min="13810" max="13810" width="7.85546875" style="5" bestFit="1" customWidth="1"/>
    <col min="13811" max="13811" width="11.7109375" style="5" bestFit="1" customWidth="1"/>
    <col min="13812" max="13812" width="14.28515625" style="5" customWidth="1"/>
    <col min="13813" max="13813" width="11.7109375" style="5" bestFit="1" customWidth="1"/>
    <col min="13814" max="13814" width="14.140625" style="5" bestFit="1" customWidth="1"/>
    <col min="13815" max="13815" width="16.7109375" style="5" customWidth="1"/>
    <col min="13816" max="13816" width="16.5703125" style="5" customWidth="1"/>
    <col min="13817" max="13818" width="7.85546875" style="5" bestFit="1" customWidth="1"/>
    <col min="13819" max="13819" width="8" style="5" bestFit="1" customWidth="1"/>
    <col min="13820" max="13821" width="7.85546875" style="5" bestFit="1" customWidth="1"/>
    <col min="13822" max="13822" width="9.7109375" style="5" customWidth="1"/>
    <col min="13823" max="13823" width="12.85546875" style="5" customWidth="1"/>
    <col min="13824" max="14060" width="9.140625" style="5"/>
    <col min="14061" max="14061" width="9" style="5" bestFit="1" customWidth="1"/>
    <col min="14062" max="14062" width="9.85546875" style="5" bestFit="1" customWidth="1"/>
    <col min="14063" max="14063" width="9.140625" style="5" bestFit="1" customWidth="1"/>
    <col min="14064" max="14064" width="16" style="5" bestFit="1" customWidth="1"/>
    <col min="14065" max="14065" width="9" style="5" bestFit="1" customWidth="1"/>
    <col min="14066" max="14066" width="7.85546875" style="5" bestFit="1" customWidth="1"/>
    <col min="14067" max="14067" width="11.7109375" style="5" bestFit="1" customWidth="1"/>
    <col min="14068" max="14068" width="14.28515625" style="5" customWidth="1"/>
    <col min="14069" max="14069" width="11.7109375" style="5" bestFit="1" customWidth="1"/>
    <col min="14070" max="14070" width="14.140625" style="5" bestFit="1" customWidth="1"/>
    <col min="14071" max="14071" width="16.7109375" style="5" customWidth="1"/>
    <col min="14072" max="14072" width="16.5703125" style="5" customWidth="1"/>
    <col min="14073" max="14074" width="7.85546875" style="5" bestFit="1" customWidth="1"/>
    <col min="14075" max="14075" width="8" style="5" bestFit="1" customWidth="1"/>
    <col min="14076" max="14077" width="7.85546875" style="5" bestFit="1" customWidth="1"/>
    <col min="14078" max="14078" width="9.7109375" style="5" customWidth="1"/>
    <col min="14079" max="14079" width="12.85546875" style="5" customWidth="1"/>
    <col min="14080" max="14316" width="9.140625" style="5"/>
    <col min="14317" max="14317" width="9" style="5" bestFit="1" customWidth="1"/>
    <col min="14318" max="14318" width="9.85546875" style="5" bestFit="1" customWidth="1"/>
    <col min="14319" max="14319" width="9.140625" style="5" bestFit="1" customWidth="1"/>
    <col min="14320" max="14320" width="16" style="5" bestFit="1" customWidth="1"/>
    <col min="14321" max="14321" width="9" style="5" bestFit="1" customWidth="1"/>
    <col min="14322" max="14322" width="7.85546875" style="5" bestFit="1" customWidth="1"/>
    <col min="14323" max="14323" width="11.7109375" style="5" bestFit="1" customWidth="1"/>
    <col min="14324" max="14324" width="14.28515625" style="5" customWidth="1"/>
    <col min="14325" max="14325" width="11.7109375" style="5" bestFit="1" customWidth="1"/>
    <col min="14326" max="14326" width="14.140625" style="5" bestFit="1" customWidth="1"/>
    <col min="14327" max="14327" width="16.7109375" style="5" customWidth="1"/>
    <col min="14328" max="14328" width="16.5703125" style="5" customWidth="1"/>
    <col min="14329" max="14330" width="7.85546875" style="5" bestFit="1" customWidth="1"/>
    <col min="14331" max="14331" width="8" style="5" bestFit="1" customWidth="1"/>
    <col min="14332" max="14333" width="7.85546875" style="5" bestFit="1" customWidth="1"/>
    <col min="14334" max="14334" width="9.7109375" style="5" customWidth="1"/>
    <col min="14335" max="14335" width="12.85546875" style="5" customWidth="1"/>
    <col min="14336" max="14572" width="9.140625" style="5"/>
    <col min="14573" max="14573" width="9" style="5" bestFit="1" customWidth="1"/>
    <col min="14574" max="14574" width="9.85546875" style="5" bestFit="1" customWidth="1"/>
    <col min="14575" max="14575" width="9.140625" style="5" bestFit="1" customWidth="1"/>
    <col min="14576" max="14576" width="16" style="5" bestFit="1" customWidth="1"/>
    <col min="14577" max="14577" width="9" style="5" bestFit="1" customWidth="1"/>
    <col min="14578" max="14578" width="7.85546875" style="5" bestFit="1" customWidth="1"/>
    <col min="14579" max="14579" width="11.7109375" style="5" bestFit="1" customWidth="1"/>
    <col min="14580" max="14580" width="14.28515625" style="5" customWidth="1"/>
    <col min="14581" max="14581" width="11.7109375" style="5" bestFit="1" customWidth="1"/>
    <col min="14582" max="14582" width="14.140625" style="5" bestFit="1" customWidth="1"/>
    <col min="14583" max="14583" width="16.7109375" style="5" customWidth="1"/>
    <col min="14584" max="14584" width="16.5703125" style="5" customWidth="1"/>
    <col min="14585" max="14586" width="7.85546875" style="5" bestFit="1" customWidth="1"/>
    <col min="14587" max="14587" width="8" style="5" bestFit="1" customWidth="1"/>
    <col min="14588" max="14589" width="7.85546875" style="5" bestFit="1" customWidth="1"/>
    <col min="14590" max="14590" width="9.7109375" style="5" customWidth="1"/>
    <col min="14591" max="14591" width="12.85546875" style="5" customWidth="1"/>
    <col min="14592" max="14828" width="9.140625" style="5"/>
    <col min="14829" max="14829" width="9" style="5" bestFit="1" customWidth="1"/>
    <col min="14830" max="14830" width="9.85546875" style="5" bestFit="1" customWidth="1"/>
    <col min="14831" max="14831" width="9.140625" style="5" bestFit="1" customWidth="1"/>
    <col min="14832" max="14832" width="16" style="5" bestFit="1" customWidth="1"/>
    <col min="14833" max="14833" width="9" style="5" bestFit="1" customWidth="1"/>
    <col min="14834" max="14834" width="7.85546875" style="5" bestFit="1" customWidth="1"/>
    <col min="14835" max="14835" width="11.7109375" style="5" bestFit="1" customWidth="1"/>
    <col min="14836" max="14836" width="14.28515625" style="5" customWidth="1"/>
    <col min="14837" max="14837" width="11.7109375" style="5" bestFit="1" customWidth="1"/>
    <col min="14838" max="14838" width="14.140625" style="5" bestFit="1" customWidth="1"/>
    <col min="14839" max="14839" width="16.7109375" style="5" customWidth="1"/>
    <col min="14840" max="14840" width="16.5703125" style="5" customWidth="1"/>
    <col min="14841" max="14842" width="7.85546875" style="5" bestFit="1" customWidth="1"/>
    <col min="14843" max="14843" width="8" style="5" bestFit="1" customWidth="1"/>
    <col min="14844" max="14845" width="7.85546875" style="5" bestFit="1" customWidth="1"/>
    <col min="14846" max="14846" width="9.7109375" style="5" customWidth="1"/>
    <col min="14847" max="14847" width="12.85546875" style="5" customWidth="1"/>
    <col min="14848" max="15084" width="9.140625" style="5"/>
    <col min="15085" max="15085" width="9" style="5" bestFit="1" customWidth="1"/>
    <col min="15086" max="15086" width="9.85546875" style="5" bestFit="1" customWidth="1"/>
    <col min="15087" max="15087" width="9.140625" style="5" bestFit="1" customWidth="1"/>
    <col min="15088" max="15088" width="16" style="5" bestFit="1" customWidth="1"/>
    <col min="15089" max="15089" width="9" style="5" bestFit="1" customWidth="1"/>
    <col min="15090" max="15090" width="7.85546875" style="5" bestFit="1" customWidth="1"/>
    <col min="15091" max="15091" width="11.7109375" style="5" bestFit="1" customWidth="1"/>
    <col min="15092" max="15092" width="14.28515625" style="5" customWidth="1"/>
    <col min="15093" max="15093" width="11.7109375" style="5" bestFit="1" customWidth="1"/>
    <col min="15094" max="15094" width="14.140625" style="5" bestFit="1" customWidth="1"/>
    <col min="15095" max="15095" width="16.7109375" style="5" customWidth="1"/>
    <col min="15096" max="15096" width="16.5703125" style="5" customWidth="1"/>
    <col min="15097" max="15098" width="7.85546875" style="5" bestFit="1" customWidth="1"/>
    <col min="15099" max="15099" width="8" style="5" bestFit="1" customWidth="1"/>
    <col min="15100" max="15101" width="7.85546875" style="5" bestFit="1" customWidth="1"/>
    <col min="15102" max="15102" width="9.7109375" style="5" customWidth="1"/>
    <col min="15103" max="15103" width="12.85546875" style="5" customWidth="1"/>
    <col min="15104" max="15340" width="9.140625" style="5"/>
    <col min="15341" max="15341" width="9" style="5" bestFit="1" customWidth="1"/>
    <col min="15342" max="15342" width="9.85546875" style="5" bestFit="1" customWidth="1"/>
    <col min="15343" max="15343" width="9.140625" style="5" bestFit="1" customWidth="1"/>
    <col min="15344" max="15344" width="16" style="5" bestFit="1" customWidth="1"/>
    <col min="15345" max="15345" width="9" style="5" bestFit="1" customWidth="1"/>
    <col min="15346" max="15346" width="7.85546875" style="5" bestFit="1" customWidth="1"/>
    <col min="15347" max="15347" width="11.7109375" style="5" bestFit="1" customWidth="1"/>
    <col min="15348" max="15348" width="14.28515625" style="5" customWidth="1"/>
    <col min="15349" max="15349" width="11.7109375" style="5" bestFit="1" customWidth="1"/>
    <col min="15350" max="15350" width="14.140625" style="5" bestFit="1" customWidth="1"/>
    <col min="15351" max="15351" width="16.7109375" style="5" customWidth="1"/>
    <col min="15352" max="15352" width="16.5703125" style="5" customWidth="1"/>
    <col min="15353" max="15354" width="7.85546875" style="5" bestFit="1" customWidth="1"/>
    <col min="15355" max="15355" width="8" style="5" bestFit="1" customWidth="1"/>
    <col min="15356" max="15357" width="7.85546875" style="5" bestFit="1" customWidth="1"/>
    <col min="15358" max="15358" width="9.7109375" style="5" customWidth="1"/>
    <col min="15359" max="15359" width="12.85546875" style="5" customWidth="1"/>
    <col min="15360" max="15596" width="9.140625" style="5"/>
    <col min="15597" max="15597" width="9" style="5" bestFit="1" customWidth="1"/>
    <col min="15598" max="15598" width="9.85546875" style="5" bestFit="1" customWidth="1"/>
    <col min="15599" max="15599" width="9.140625" style="5" bestFit="1" customWidth="1"/>
    <col min="15600" max="15600" width="16" style="5" bestFit="1" customWidth="1"/>
    <col min="15601" max="15601" width="9" style="5" bestFit="1" customWidth="1"/>
    <col min="15602" max="15602" width="7.85546875" style="5" bestFit="1" customWidth="1"/>
    <col min="15603" max="15603" width="11.7109375" style="5" bestFit="1" customWidth="1"/>
    <col min="15604" max="15604" width="14.28515625" style="5" customWidth="1"/>
    <col min="15605" max="15605" width="11.7109375" style="5" bestFit="1" customWidth="1"/>
    <col min="15606" max="15606" width="14.140625" style="5" bestFit="1" customWidth="1"/>
    <col min="15607" max="15607" width="16.7109375" style="5" customWidth="1"/>
    <col min="15608" max="15608" width="16.5703125" style="5" customWidth="1"/>
    <col min="15609" max="15610" width="7.85546875" style="5" bestFit="1" customWidth="1"/>
    <col min="15611" max="15611" width="8" style="5" bestFit="1" customWidth="1"/>
    <col min="15612" max="15613" width="7.85546875" style="5" bestFit="1" customWidth="1"/>
    <col min="15614" max="15614" width="9.7109375" style="5" customWidth="1"/>
    <col min="15615" max="15615" width="12.85546875" style="5" customWidth="1"/>
    <col min="15616" max="15852" width="9.140625" style="5"/>
    <col min="15853" max="15853" width="9" style="5" bestFit="1" customWidth="1"/>
    <col min="15854" max="15854" width="9.85546875" style="5" bestFit="1" customWidth="1"/>
    <col min="15855" max="15855" width="9.140625" style="5" bestFit="1" customWidth="1"/>
    <col min="15856" max="15856" width="16" style="5" bestFit="1" customWidth="1"/>
    <col min="15857" max="15857" width="9" style="5" bestFit="1" customWidth="1"/>
    <col min="15858" max="15858" width="7.85546875" style="5" bestFit="1" customWidth="1"/>
    <col min="15859" max="15859" width="11.7109375" style="5" bestFit="1" customWidth="1"/>
    <col min="15860" max="15860" width="14.28515625" style="5" customWidth="1"/>
    <col min="15861" max="15861" width="11.7109375" style="5" bestFit="1" customWidth="1"/>
    <col min="15862" max="15862" width="14.140625" style="5" bestFit="1" customWidth="1"/>
    <col min="15863" max="15863" width="16.7109375" style="5" customWidth="1"/>
    <col min="15864" max="15864" width="16.5703125" style="5" customWidth="1"/>
    <col min="15865" max="15866" width="7.85546875" style="5" bestFit="1" customWidth="1"/>
    <col min="15867" max="15867" width="8" style="5" bestFit="1" customWidth="1"/>
    <col min="15868" max="15869" width="7.85546875" style="5" bestFit="1" customWidth="1"/>
    <col min="15870" max="15870" width="9.7109375" style="5" customWidth="1"/>
    <col min="15871" max="15871" width="12.85546875" style="5" customWidth="1"/>
    <col min="15872" max="16108" width="9.140625" style="5"/>
    <col min="16109" max="16109" width="9" style="5" bestFit="1" customWidth="1"/>
    <col min="16110" max="16110" width="9.85546875" style="5" bestFit="1" customWidth="1"/>
    <col min="16111" max="16111" width="9.140625" style="5" bestFit="1" customWidth="1"/>
    <col min="16112" max="16112" width="16" style="5" bestFit="1" customWidth="1"/>
    <col min="16113" max="16113" width="9" style="5" bestFit="1" customWidth="1"/>
    <col min="16114" max="16114" width="7.85546875" style="5" bestFit="1" customWidth="1"/>
    <col min="16115" max="16115" width="11.7109375" style="5" bestFit="1" customWidth="1"/>
    <col min="16116" max="16116" width="14.28515625" style="5" customWidth="1"/>
    <col min="16117" max="16117" width="11.7109375" style="5" bestFit="1" customWidth="1"/>
    <col min="16118" max="16118" width="14.140625" style="5" bestFit="1" customWidth="1"/>
    <col min="16119" max="16119" width="16.7109375" style="5" customWidth="1"/>
    <col min="16120" max="16120" width="16.5703125" style="5" customWidth="1"/>
    <col min="16121" max="16122" width="7.85546875" style="5" bestFit="1" customWidth="1"/>
    <col min="16123" max="16123" width="8" style="5" bestFit="1" customWidth="1"/>
    <col min="16124" max="16125" width="7.85546875" style="5" bestFit="1" customWidth="1"/>
    <col min="16126" max="16126" width="9.7109375" style="5" customWidth="1"/>
    <col min="16127" max="16127" width="12.85546875" style="5" customWidth="1"/>
    <col min="16128" max="16384" width="9.140625" style="5"/>
  </cols>
  <sheetData>
    <row r="1" spans="1:26" s="9" customFormat="1" ht="15.75" customHeight="1">
      <c r="A1" s="502" t="s">
        <v>2</v>
      </c>
      <c r="B1" s="504" t="s">
        <v>0</v>
      </c>
      <c r="C1" s="506" t="s">
        <v>12</v>
      </c>
      <c r="D1" s="506"/>
      <c r="E1" s="506"/>
      <c r="F1" s="506"/>
      <c r="G1" s="506"/>
      <c r="H1" s="507" t="s">
        <v>13</v>
      </c>
      <c r="I1" s="507"/>
      <c r="J1" s="507"/>
      <c r="K1" s="507"/>
      <c r="L1" s="507"/>
      <c r="M1" s="507"/>
      <c r="N1" s="507"/>
      <c r="O1" s="508" t="s">
        <v>141</v>
      </c>
      <c r="P1" s="501" t="s">
        <v>142</v>
      </c>
      <c r="Q1" s="501"/>
      <c r="R1" s="501"/>
      <c r="S1" s="501"/>
      <c r="T1" s="497" t="s">
        <v>233</v>
      </c>
      <c r="U1" s="499" t="s">
        <v>73</v>
      </c>
      <c r="V1" s="467" t="s">
        <v>38</v>
      </c>
      <c r="W1" s="468"/>
      <c r="X1" s="468"/>
      <c r="Y1" s="468"/>
      <c r="Z1" s="469"/>
    </row>
    <row r="2" spans="1:26" ht="15.75" customHeight="1" thickBot="1">
      <c r="A2" s="503"/>
      <c r="B2" s="505"/>
      <c r="C2" s="10" t="s">
        <v>79</v>
      </c>
      <c r="D2" s="10" t="s">
        <v>80</v>
      </c>
      <c r="E2" s="10" t="s">
        <v>81</v>
      </c>
      <c r="F2" s="10" t="s">
        <v>82</v>
      </c>
      <c r="G2" s="68" t="s">
        <v>83</v>
      </c>
      <c r="H2" s="10" t="s">
        <v>79</v>
      </c>
      <c r="I2" s="10" t="s">
        <v>80</v>
      </c>
      <c r="J2" s="10" t="s">
        <v>81</v>
      </c>
      <c r="K2" s="10" t="s">
        <v>82</v>
      </c>
      <c r="L2" s="10" t="s">
        <v>83</v>
      </c>
      <c r="M2" s="10" t="s">
        <v>84</v>
      </c>
      <c r="N2" s="69" t="s">
        <v>85</v>
      </c>
      <c r="O2" s="509"/>
      <c r="P2" s="96" t="s">
        <v>30</v>
      </c>
      <c r="Q2" s="94" t="s">
        <v>60</v>
      </c>
      <c r="R2" s="94" t="s">
        <v>154</v>
      </c>
      <c r="S2" s="130" t="s">
        <v>59</v>
      </c>
      <c r="T2" s="498"/>
      <c r="U2" s="500"/>
      <c r="V2" s="470"/>
      <c r="W2" s="471"/>
      <c r="X2" s="471"/>
      <c r="Y2" s="471"/>
      <c r="Z2" s="472"/>
    </row>
    <row r="3" spans="1:26" s="27" customFormat="1">
      <c r="A3" s="21" t="str">
        <f>συμβολαια!A3</f>
        <v>..??..</v>
      </c>
      <c r="B3" s="152" t="str">
        <f>συμβολαια!C3</f>
        <v>γονική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9">
        <f>O3*(δικαιώματα!N3+φύλλα2α!F3)</f>
        <v>0</v>
      </c>
      <c r="Q3" s="19">
        <f>P3*5%</f>
        <v>0</v>
      </c>
      <c r="R3" s="19">
        <f t="shared" ref="R3:R21" si="0">P3*5%</f>
        <v>0</v>
      </c>
      <c r="S3" s="19">
        <f t="shared" ref="S3:S21" si="1">P3*1%</f>
        <v>0</v>
      </c>
      <c r="T3" s="20">
        <f t="shared" ref="T3:T34" si="2">P3-U3</f>
        <v>0</v>
      </c>
      <c r="U3" s="35">
        <f t="shared" ref="U3:U34" si="3">Q3+R3+S3</f>
        <v>0</v>
      </c>
      <c r="V3" s="228" t="s">
        <v>318</v>
      </c>
      <c r="W3" s="228" t="s">
        <v>238</v>
      </c>
      <c r="X3" s="228" t="s">
        <v>239</v>
      </c>
      <c r="Y3" s="55"/>
      <c r="Z3" s="55"/>
    </row>
    <row r="4" spans="1:26" s="27" customFormat="1">
      <c r="A4" s="21" t="str">
        <f>συμβολαια!A4</f>
        <v>..??..</v>
      </c>
      <c r="B4" s="152" t="str">
        <f>συμβολαια!C4</f>
        <v>πληρεξούσιο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9">
        <f>O4*(δικαιώματα!N4+φύλλα2α!F4)</f>
        <v>0</v>
      </c>
      <c r="Q4" s="19">
        <f t="shared" ref="Q4:Q48" si="4">P4*5%</f>
        <v>0</v>
      </c>
      <c r="R4" s="19">
        <f t="shared" si="0"/>
        <v>0</v>
      </c>
      <c r="S4" s="19">
        <f t="shared" si="1"/>
        <v>0</v>
      </c>
      <c r="T4" s="20">
        <f t="shared" si="2"/>
        <v>0</v>
      </c>
      <c r="U4" s="35">
        <f t="shared" si="3"/>
        <v>0</v>
      </c>
      <c r="V4" s="228" t="s">
        <v>318</v>
      </c>
      <c r="W4" s="228" t="s">
        <v>238</v>
      </c>
      <c r="X4" s="228" t="s">
        <v>239</v>
      </c>
      <c r="Y4" s="32"/>
      <c r="Z4" s="32"/>
    </row>
    <row r="5" spans="1:26" s="27" customFormat="1">
      <c r="A5" s="21" t="str">
        <f>συμβολαια!A5</f>
        <v>..??..</v>
      </c>
      <c r="B5" s="152" t="str">
        <f>συμβολαια!C5</f>
        <v>πληρεξούσιο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>
        <f>O5*(δικαιώματα!N5+φύλλα2α!F5)</f>
        <v>0</v>
      </c>
      <c r="Q5" s="19">
        <f t="shared" si="4"/>
        <v>0</v>
      </c>
      <c r="R5" s="19">
        <f t="shared" si="0"/>
        <v>0</v>
      </c>
      <c r="S5" s="19">
        <f t="shared" si="1"/>
        <v>0</v>
      </c>
      <c r="T5" s="20">
        <f t="shared" si="2"/>
        <v>0</v>
      </c>
      <c r="U5" s="35">
        <f t="shared" si="3"/>
        <v>0</v>
      </c>
      <c r="V5" s="228" t="s">
        <v>318</v>
      </c>
      <c r="W5" s="228" t="s">
        <v>238</v>
      </c>
      <c r="X5" s="228" t="s">
        <v>239</v>
      </c>
      <c r="Y5" s="32"/>
      <c r="Z5" s="32"/>
    </row>
    <row r="6" spans="1:26" s="27" customFormat="1">
      <c r="A6" s="21" t="str">
        <f>συμβολαια!A6</f>
        <v>..??..</v>
      </c>
      <c r="B6" s="152" t="str">
        <f>συμβολαια!C6</f>
        <v>δωρεάς πρόταση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9">
        <f>O6*(δικαιώματα!N6+φύλλα2α!F6)</f>
        <v>0</v>
      </c>
      <c r="Q6" s="19">
        <f t="shared" si="4"/>
        <v>0</v>
      </c>
      <c r="R6" s="19">
        <f t="shared" si="0"/>
        <v>0</v>
      </c>
      <c r="S6" s="19">
        <f t="shared" si="1"/>
        <v>0</v>
      </c>
      <c r="T6" s="20">
        <f t="shared" si="2"/>
        <v>0</v>
      </c>
      <c r="U6" s="35">
        <f t="shared" si="3"/>
        <v>0</v>
      </c>
      <c r="V6" s="228" t="s">
        <v>318</v>
      </c>
      <c r="W6" s="228" t="s">
        <v>238</v>
      </c>
      <c r="X6" s="228" t="s">
        <v>239</v>
      </c>
      <c r="Y6" s="32"/>
      <c r="Z6" s="32"/>
    </row>
    <row r="7" spans="1:26" s="27" customFormat="1">
      <c r="A7" s="21" t="str">
        <f>συμβολαια!A7</f>
        <v>..??..</v>
      </c>
      <c r="B7" s="152" t="str">
        <f>συμβολαια!C7</f>
        <v>δωρεάς πρόταση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9">
        <f>O7*(δικαιώματα!N7+φύλλα2α!F7)</f>
        <v>0</v>
      </c>
      <c r="Q7" s="19">
        <f t="shared" si="4"/>
        <v>0</v>
      </c>
      <c r="R7" s="19">
        <f t="shared" si="0"/>
        <v>0</v>
      </c>
      <c r="S7" s="19">
        <f t="shared" si="1"/>
        <v>0</v>
      </c>
      <c r="T7" s="20">
        <f t="shared" si="2"/>
        <v>0</v>
      </c>
      <c r="U7" s="35">
        <f t="shared" si="3"/>
        <v>0</v>
      </c>
      <c r="V7" s="228" t="s">
        <v>318</v>
      </c>
      <c r="W7" s="228" t="s">
        <v>238</v>
      </c>
      <c r="X7" s="228" t="s">
        <v>239</v>
      </c>
      <c r="Y7" s="32"/>
      <c r="Z7" s="32"/>
    </row>
    <row r="8" spans="1:26" s="27" customFormat="1">
      <c r="A8" s="21" t="str">
        <f>συμβολαια!A8</f>
        <v>..??..</v>
      </c>
      <c r="B8" s="152" t="str">
        <f>συμβολαια!C8</f>
        <v>βεβαίωση ένορκος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9">
        <f>O8*(δικαιώματα!N8+φύλλα2α!F8)</f>
        <v>0</v>
      </c>
      <c r="Q8" s="19">
        <f t="shared" si="4"/>
        <v>0</v>
      </c>
      <c r="R8" s="19">
        <f t="shared" si="0"/>
        <v>0</v>
      </c>
      <c r="S8" s="19">
        <f t="shared" si="1"/>
        <v>0</v>
      </c>
      <c r="T8" s="20">
        <f t="shared" si="2"/>
        <v>0</v>
      </c>
      <c r="U8" s="35">
        <f t="shared" si="3"/>
        <v>0</v>
      </c>
      <c r="V8" s="228" t="s">
        <v>318</v>
      </c>
      <c r="W8" s="228" t="s">
        <v>238</v>
      </c>
      <c r="X8" s="228" t="s">
        <v>239</v>
      </c>
      <c r="Y8" s="32"/>
      <c r="Z8" s="32"/>
    </row>
    <row r="9" spans="1:26" s="27" customFormat="1">
      <c r="A9" s="21" t="str">
        <f>συμβολαια!A9</f>
        <v>..??..</v>
      </c>
      <c r="B9" s="152" t="str">
        <f>συμβολαια!C9</f>
        <v>βεβαίωση ένορκος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>
        <f>O9*(δικαιώματα!N9+φύλλα2α!F9)</f>
        <v>0</v>
      </c>
      <c r="Q9" s="19">
        <f t="shared" si="4"/>
        <v>0</v>
      </c>
      <c r="R9" s="19">
        <f t="shared" si="0"/>
        <v>0</v>
      </c>
      <c r="S9" s="19">
        <f t="shared" si="1"/>
        <v>0</v>
      </c>
      <c r="T9" s="20">
        <f t="shared" si="2"/>
        <v>0</v>
      </c>
      <c r="U9" s="35">
        <f t="shared" si="3"/>
        <v>0</v>
      </c>
      <c r="V9" s="228" t="s">
        <v>318</v>
      </c>
      <c r="W9" s="228" t="s">
        <v>238</v>
      </c>
      <c r="X9" s="228" t="s">
        <v>239</v>
      </c>
      <c r="Y9" s="32"/>
      <c r="Z9" s="32"/>
    </row>
    <row r="10" spans="1:26" s="27" customFormat="1">
      <c r="A10" s="21" t="str">
        <f>συμβολαια!A10</f>
        <v>..??..</v>
      </c>
      <c r="B10" s="152" t="str">
        <f>συμβολαια!C10</f>
        <v>βεβαίωση ένορκος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9">
        <f>O10*(δικαιώματα!N10+φύλλα2α!F10)</f>
        <v>0</v>
      </c>
      <c r="Q10" s="19">
        <f t="shared" si="4"/>
        <v>0</v>
      </c>
      <c r="R10" s="19">
        <f t="shared" si="0"/>
        <v>0</v>
      </c>
      <c r="S10" s="19">
        <f t="shared" si="1"/>
        <v>0</v>
      </c>
      <c r="T10" s="20">
        <f t="shared" si="2"/>
        <v>0</v>
      </c>
      <c r="U10" s="35">
        <f t="shared" si="3"/>
        <v>0</v>
      </c>
      <c r="V10" s="228" t="s">
        <v>318</v>
      </c>
      <c r="W10" s="228" t="s">
        <v>238</v>
      </c>
      <c r="X10" s="228" t="s">
        <v>239</v>
      </c>
      <c r="Y10" s="32"/>
      <c r="Z10" s="32"/>
    </row>
    <row r="11" spans="1:26" s="27" customFormat="1">
      <c r="A11" s="21" t="str">
        <f>συμβολαια!A11</f>
        <v>..??..</v>
      </c>
      <c r="B11" s="152" t="str">
        <f>συμβολαια!C11</f>
        <v>κληρονομιάς αποδοχή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9">
        <f>O11*(δικαιώματα!N11+φύλλα2α!F11)</f>
        <v>0</v>
      </c>
      <c r="Q11" s="19">
        <f t="shared" si="4"/>
        <v>0</v>
      </c>
      <c r="R11" s="19">
        <f t="shared" si="0"/>
        <v>0</v>
      </c>
      <c r="S11" s="19">
        <f t="shared" si="1"/>
        <v>0</v>
      </c>
      <c r="T11" s="20">
        <f t="shared" si="2"/>
        <v>0</v>
      </c>
      <c r="U11" s="35">
        <f t="shared" si="3"/>
        <v>0</v>
      </c>
      <c r="V11" s="228" t="s">
        <v>318</v>
      </c>
      <c r="W11" s="228" t="s">
        <v>238</v>
      </c>
      <c r="X11" s="228" t="s">
        <v>239</v>
      </c>
      <c r="Y11" s="32"/>
      <c r="Z11" s="32"/>
    </row>
    <row r="12" spans="1:26" s="27" customFormat="1">
      <c r="A12" s="21" t="str">
        <f>συμβολαια!A12</f>
        <v>..??..</v>
      </c>
      <c r="B12" s="152" t="str">
        <f>συμβολαια!C12</f>
        <v>δωρεά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9">
        <f>O12*(δικαιώματα!N12+φύλλα2α!F12)</f>
        <v>0</v>
      </c>
      <c r="Q12" s="19">
        <f t="shared" si="4"/>
        <v>0</v>
      </c>
      <c r="R12" s="19">
        <f t="shared" si="0"/>
        <v>0</v>
      </c>
      <c r="S12" s="19">
        <f t="shared" si="1"/>
        <v>0</v>
      </c>
      <c r="T12" s="20">
        <f t="shared" si="2"/>
        <v>0</v>
      </c>
      <c r="U12" s="35">
        <f t="shared" si="3"/>
        <v>0</v>
      </c>
      <c r="V12" s="228" t="s">
        <v>318</v>
      </c>
      <c r="W12" s="228" t="s">
        <v>238</v>
      </c>
      <c r="X12" s="228" t="s">
        <v>239</v>
      </c>
      <c r="Y12" s="32"/>
      <c r="Z12" s="32"/>
    </row>
    <row r="13" spans="1:26" s="27" customFormat="1">
      <c r="A13" s="21" t="str">
        <f>συμβολαια!A13</f>
        <v>..??..</v>
      </c>
      <c r="B13" s="152" t="str">
        <f>συμβολαια!C13</f>
        <v>δωρεά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9">
        <f>O13*(δικαιώματα!N13+φύλλα2α!F13)</f>
        <v>0</v>
      </c>
      <c r="Q13" s="19">
        <f t="shared" si="4"/>
        <v>0</v>
      </c>
      <c r="R13" s="19">
        <f t="shared" si="0"/>
        <v>0</v>
      </c>
      <c r="S13" s="19">
        <f t="shared" si="1"/>
        <v>0</v>
      </c>
      <c r="T13" s="20">
        <f t="shared" si="2"/>
        <v>0</v>
      </c>
      <c r="U13" s="35">
        <f t="shared" si="3"/>
        <v>0</v>
      </c>
      <c r="V13" s="228" t="s">
        <v>318</v>
      </c>
      <c r="W13" s="228" t="s">
        <v>238</v>
      </c>
      <c r="X13" s="228" t="s">
        <v>239</v>
      </c>
      <c r="Y13" s="32"/>
      <c r="Z13" s="32"/>
    </row>
    <row r="14" spans="1:26" s="27" customFormat="1">
      <c r="A14" s="21" t="str">
        <f>συμβολαια!A14</f>
        <v>..???..</v>
      </c>
      <c r="B14" s="152" t="str">
        <f>συμβολαια!C14</f>
        <v>διανομή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9">
        <f>O14*(δικαιώματα!N14+φύλλα2α!F14)</f>
        <v>0</v>
      </c>
      <c r="Q14" s="19">
        <f t="shared" si="4"/>
        <v>0</v>
      </c>
      <c r="R14" s="19">
        <f t="shared" si="0"/>
        <v>0</v>
      </c>
      <c r="S14" s="19">
        <f t="shared" si="1"/>
        <v>0</v>
      </c>
      <c r="T14" s="20">
        <f t="shared" si="2"/>
        <v>0</v>
      </c>
      <c r="U14" s="35">
        <f t="shared" si="3"/>
        <v>0</v>
      </c>
      <c r="V14" s="228" t="s">
        <v>318</v>
      </c>
      <c r="W14" s="228" t="s">
        <v>238</v>
      </c>
      <c r="X14" s="228" t="s">
        <v>239</v>
      </c>
      <c r="Y14" s="32"/>
      <c r="Z14" s="32"/>
    </row>
    <row r="15" spans="1:26" s="27" customFormat="1">
      <c r="A15" s="21">
        <f>συμβολαια!A15</f>
        <v>0</v>
      </c>
      <c r="B15" s="152" t="str">
        <f>συμβολαια!C15</f>
        <v>οριζόντιος σύσταση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9">
        <f>O15*(δικαιώματα!N15+φύλλα2α!F15)</f>
        <v>0</v>
      </c>
      <c r="Q15" s="19">
        <f t="shared" si="4"/>
        <v>0</v>
      </c>
      <c r="R15" s="19">
        <f t="shared" si="0"/>
        <v>0</v>
      </c>
      <c r="S15" s="19">
        <f t="shared" si="1"/>
        <v>0</v>
      </c>
      <c r="T15" s="20">
        <f t="shared" si="2"/>
        <v>0</v>
      </c>
      <c r="U15" s="35">
        <f t="shared" si="3"/>
        <v>0</v>
      </c>
      <c r="V15" s="228" t="s">
        <v>318</v>
      </c>
      <c r="W15" s="228" t="s">
        <v>238</v>
      </c>
      <c r="X15" s="228" t="s">
        <v>239</v>
      </c>
      <c r="Y15" s="32"/>
      <c r="Z15" s="32"/>
    </row>
    <row r="16" spans="1:26" s="27" customFormat="1">
      <c r="A16" s="21">
        <f>συμβολαια!A16</f>
        <v>0</v>
      </c>
      <c r="B16" s="152" t="str">
        <f>συμβολαια!C16</f>
        <v>κάθετος σύσταση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9">
        <f>O16*(δικαιώματα!N16+φύλλα2α!F16)</f>
        <v>0</v>
      </c>
      <c r="Q16" s="19">
        <f t="shared" si="4"/>
        <v>0</v>
      </c>
      <c r="R16" s="19">
        <f t="shared" si="0"/>
        <v>0</v>
      </c>
      <c r="S16" s="19">
        <f t="shared" si="1"/>
        <v>0</v>
      </c>
      <c r="T16" s="20">
        <f t="shared" si="2"/>
        <v>0</v>
      </c>
      <c r="U16" s="35">
        <f t="shared" si="3"/>
        <v>0</v>
      </c>
      <c r="V16" s="228" t="s">
        <v>318</v>
      </c>
      <c r="W16" s="228" t="s">
        <v>238</v>
      </c>
      <c r="X16" s="228" t="s">
        <v>239</v>
      </c>
      <c r="Y16" s="32"/>
      <c r="Z16" s="32"/>
    </row>
    <row r="17" spans="1:26" s="27" customFormat="1">
      <c r="A17" s="21" t="str">
        <f>συμβολαια!A17</f>
        <v>..??..</v>
      </c>
      <c r="B17" s="152" t="str">
        <f>συμβολαια!C17</f>
        <v>γονική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9">
        <f>O17*(δικαιώματα!N17+φύλλα2α!F17)</f>
        <v>0</v>
      </c>
      <c r="Q17" s="19">
        <f t="shared" si="4"/>
        <v>0</v>
      </c>
      <c r="R17" s="19">
        <f t="shared" si="0"/>
        <v>0</v>
      </c>
      <c r="S17" s="19">
        <f t="shared" si="1"/>
        <v>0</v>
      </c>
      <c r="T17" s="20">
        <f t="shared" si="2"/>
        <v>0</v>
      </c>
      <c r="U17" s="35">
        <f t="shared" si="3"/>
        <v>0</v>
      </c>
      <c r="V17" s="228" t="s">
        <v>318</v>
      </c>
      <c r="W17" s="228" t="s">
        <v>238</v>
      </c>
      <c r="X17" s="228" t="s">
        <v>239</v>
      </c>
      <c r="Y17" s="32"/>
      <c r="Z17" s="32"/>
    </row>
    <row r="18" spans="1:26" s="27" customFormat="1">
      <c r="A18" s="21" t="str">
        <f>συμβολαια!A18</f>
        <v>????</v>
      </c>
      <c r="B18" s="152" t="str">
        <f>συμβολαια!C18</f>
        <v xml:space="preserve">γονική καταστήματος &amp; ψιλής κυριότητας ( διαμερίσματος ) 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9">
        <f>O18*(δικαιώματα!N18+φύλλα2α!F18)</f>
        <v>0</v>
      </c>
      <c r="Q18" s="19">
        <f t="shared" si="4"/>
        <v>0</v>
      </c>
      <c r="R18" s="19">
        <f t="shared" si="0"/>
        <v>0</v>
      </c>
      <c r="S18" s="19">
        <f t="shared" si="1"/>
        <v>0</v>
      </c>
      <c r="T18" s="20">
        <f t="shared" si="2"/>
        <v>0</v>
      </c>
      <c r="U18" s="35">
        <f t="shared" si="3"/>
        <v>0</v>
      </c>
      <c r="V18" s="228" t="s">
        <v>318</v>
      </c>
      <c r="W18" s="228" t="s">
        <v>238</v>
      </c>
      <c r="X18" s="228" t="s">
        <v>239</v>
      </c>
      <c r="Y18" s="32"/>
      <c r="Z18" s="32"/>
    </row>
    <row r="19" spans="1:26" s="27" customFormat="1">
      <c r="A19" s="21">
        <f>συμβολαια!A19</f>
        <v>0</v>
      </c>
      <c r="B19" s="152" t="str">
        <f>συμβολαια!C19</f>
        <v>οριζόντιος σύσταση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9">
        <f>O19*(δικαιώματα!N19+φύλλα2α!F19)</f>
        <v>0</v>
      </c>
      <c r="Q19" s="19">
        <f t="shared" si="4"/>
        <v>0</v>
      </c>
      <c r="R19" s="19">
        <f t="shared" si="0"/>
        <v>0</v>
      </c>
      <c r="S19" s="19">
        <f t="shared" si="1"/>
        <v>0</v>
      </c>
      <c r="T19" s="20">
        <f t="shared" si="2"/>
        <v>0</v>
      </c>
      <c r="U19" s="35">
        <f t="shared" si="3"/>
        <v>0</v>
      </c>
      <c r="V19" s="228" t="s">
        <v>318</v>
      </c>
      <c r="W19" s="228" t="s">
        <v>238</v>
      </c>
      <c r="X19" s="228" t="s">
        <v>239</v>
      </c>
      <c r="Y19" s="32"/>
      <c r="Z19" s="32"/>
    </row>
    <row r="20" spans="1:26" s="27" customFormat="1">
      <c r="A20" s="21" t="str">
        <f>συμβολαια!A20</f>
        <v>..??..</v>
      </c>
      <c r="B20" s="152" t="str">
        <f>συμβολαια!C20</f>
        <v xml:space="preserve">γονικής πρόταση 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9">
        <f>O20*(δικαιώματα!N20+φύλλα2α!F20)</f>
        <v>0</v>
      </c>
      <c r="Q20" s="19">
        <f t="shared" si="4"/>
        <v>0</v>
      </c>
      <c r="R20" s="19">
        <f t="shared" si="0"/>
        <v>0</v>
      </c>
      <c r="S20" s="19">
        <f t="shared" si="1"/>
        <v>0</v>
      </c>
      <c r="T20" s="20">
        <f t="shared" si="2"/>
        <v>0</v>
      </c>
      <c r="U20" s="35">
        <f t="shared" si="3"/>
        <v>0</v>
      </c>
      <c r="V20" s="228" t="s">
        <v>318</v>
      </c>
      <c r="W20" s="228" t="s">
        <v>238</v>
      </c>
      <c r="X20" s="228" t="s">
        <v>239</v>
      </c>
      <c r="Y20" s="32"/>
      <c r="Z20" s="32"/>
    </row>
    <row r="21" spans="1:26" s="27" customFormat="1">
      <c r="A21" s="21" t="str">
        <f>συμβολαια!A21</f>
        <v>..??..</v>
      </c>
      <c r="B21" s="152" t="str">
        <f>συμβολαια!C21</f>
        <v>αγοραπωλησία τίμημα = Δ.Ο.Υ. =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9">
        <f>O21*(δικαιώματα!N21+φύλλα2α!F21)</f>
        <v>0</v>
      </c>
      <c r="Q21" s="19">
        <f t="shared" si="4"/>
        <v>0</v>
      </c>
      <c r="R21" s="19">
        <f t="shared" si="0"/>
        <v>0</v>
      </c>
      <c r="S21" s="19">
        <f t="shared" si="1"/>
        <v>0</v>
      </c>
      <c r="T21" s="20">
        <f t="shared" si="2"/>
        <v>0</v>
      </c>
      <c r="U21" s="35">
        <f t="shared" si="3"/>
        <v>0</v>
      </c>
      <c r="V21" s="228" t="s">
        <v>318</v>
      </c>
      <c r="W21" s="228" t="s">
        <v>238</v>
      </c>
      <c r="X21" s="228" t="s">
        <v>239</v>
      </c>
      <c r="Y21" s="32"/>
      <c r="Z21" s="32"/>
    </row>
    <row r="22" spans="1:26" s="27" customFormat="1">
      <c r="A22" s="21" t="str">
        <f>συμβολαια!A22</f>
        <v>..??..</v>
      </c>
      <c r="B22" s="152" t="str">
        <f>συμβολαια!C22</f>
        <v>γονική { με παρακράτηση επικαρπίας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9">
        <f>O22*(δικαιώματα!N22+φύλλα2α!F22)</f>
        <v>0</v>
      </c>
      <c r="Q22" s="19">
        <f t="shared" si="4"/>
        <v>0</v>
      </c>
      <c r="R22" s="19">
        <f t="shared" ref="R22:R48" si="5">P22*5%</f>
        <v>0</v>
      </c>
      <c r="S22" s="19">
        <f t="shared" ref="S22:S48" si="6">P22*1%</f>
        <v>0</v>
      </c>
      <c r="T22" s="20">
        <f t="shared" si="2"/>
        <v>0</v>
      </c>
      <c r="U22" s="35">
        <f t="shared" si="3"/>
        <v>0</v>
      </c>
      <c r="V22" s="228" t="s">
        <v>318</v>
      </c>
      <c r="W22" s="228" t="s">
        <v>238</v>
      </c>
      <c r="X22" s="228" t="s">
        <v>239</v>
      </c>
      <c r="Y22" s="32"/>
      <c r="Z22" s="32"/>
    </row>
    <row r="23" spans="1:26" s="27" customFormat="1">
      <c r="A23" s="21" t="str">
        <f>συμβολαια!A23</f>
        <v>..??..</v>
      </c>
      <c r="B23" s="152" t="str">
        <f>συμβολαια!C23</f>
        <v>κληρονομιάς αποδοχή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3"/>
      <c r="P23" s="19">
        <f>O23*(δικαιώματα!N23+φύλλα2α!F23)</f>
        <v>0</v>
      </c>
      <c r="Q23" s="19">
        <f t="shared" si="4"/>
        <v>0</v>
      </c>
      <c r="R23" s="19">
        <f t="shared" si="5"/>
        <v>0</v>
      </c>
      <c r="S23" s="19">
        <f t="shared" si="6"/>
        <v>0</v>
      </c>
      <c r="T23" s="20">
        <f t="shared" si="2"/>
        <v>0</v>
      </c>
      <c r="U23" s="35">
        <f t="shared" si="3"/>
        <v>0</v>
      </c>
      <c r="V23" s="228" t="s">
        <v>318</v>
      </c>
      <c r="W23" s="228" t="s">
        <v>238</v>
      </c>
      <c r="X23" s="228" t="s">
        <v>239</v>
      </c>
      <c r="Y23" s="32"/>
      <c r="Z23" s="32"/>
    </row>
    <row r="24" spans="1:26" s="27" customFormat="1">
      <c r="A24" s="21" t="str">
        <f>συμβολαια!A24</f>
        <v>..??..</v>
      </c>
      <c r="B24" s="152" t="str">
        <f>συμβολαια!C24</f>
        <v>αγοραπωλησία τίμημα = Δ.Ο.Υ. =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3"/>
      <c r="P24" s="19">
        <f>O24*(δικαιώματα!N24+φύλλα2α!F24)</f>
        <v>0</v>
      </c>
      <c r="Q24" s="19">
        <f t="shared" si="4"/>
        <v>0</v>
      </c>
      <c r="R24" s="19">
        <f t="shared" si="5"/>
        <v>0</v>
      </c>
      <c r="S24" s="19">
        <f t="shared" si="6"/>
        <v>0</v>
      </c>
      <c r="T24" s="20">
        <f t="shared" si="2"/>
        <v>0</v>
      </c>
      <c r="U24" s="35">
        <f t="shared" si="3"/>
        <v>0</v>
      </c>
      <c r="V24" s="228" t="s">
        <v>318</v>
      </c>
      <c r="W24" s="228" t="s">
        <v>238</v>
      </c>
      <c r="X24" s="228" t="s">
        <v>239</v>
      </c>
      <c r="Y24" s="32"/>
      <c r="Z24" s="32"/>
    </row>
    <row r="25" spans="1:26" s="27" customFormat="1">
      <c r="A25" s="21" t="str">
        <f>συμβολαια!A25</f>
        <v>..??..</v>
      </c>
      <c r="B25" s="152" t="str">
        <f>συμβολαια!C25</f>
        <v>αγοραπωλησία τίμημα 500.000 Δ.Ο.Υ. =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3"/>
      <c r="P25" s="19">
        <f>O25*(δικαιώματα!N25+φύλλα2α!F25)</f>
        <v>0</v>
      </c>
      <c r="Q25" s="19">
        <f t="shared" si="4"/>
        <v>0</v>
      </c>
      <c r="R25" s="19">
        <f t="shared" si="5"/>
        <v>0</v>
      </c>
      <c r="S25" s="19">
        <f t="shared" si="6"/>
        <v>0</v>
      </c>
      <c r="T25" s="20">
        <f t="shared" si="2"/>
        <v>0</v>
      </c>
      <c r="U25" s="35">
        <f t="shared" si="3"/>
        <v>0</v>
      </c>
      <c r="V25" s="228" t="s">
        <v>318</v>
      </c>
      <c r="W25" s="228" t="s">
        <v>238</v>
      </c>
      <c r="X25" s="228" t="s">
        <v>239</v>
      </c>
      <c r="Y25" s="32"/>
      <c r="Z25" s="32"/>
    </row>
    <row r="26" spans="1:26" s="7" customFormat="1">
      <c r="A26" s="482" t="str">
        <f>συμβολαια!A26</f>
        <v>????</v>
      </c>
      <c r="B26" s="373" t="str">
        <f>συμβολαια!C26</f>
        <v>εξόφληση {{{ δανείου 1.200.000δρχ /// ΑΓΑΠΕ = 15.000</v>
      </c>
      <c r="C26" s="366"/>
      <c r="D26" s="423" t="s">
        <v>404</v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51"/>
      <c r="P26" s="349">
        <f>O26*(δικαιώματα!N26+φύλλα2α!F26)</f>
        <v>0</v>
      </c>
      <c r="Q26" s="349">
        <f t="shared" si="4"/>
        <v>0</v>
      </c>
      <c r="R26" s="349">
        <f t="shared" si="5"/>
        <v>0</v>
      </c>
      <c r="S26" s="349">
        <f t="shared" si="6"/>
        <v>0</v>
      </c>
      <c r="T26" s="366">
        <f t="shared" si="2"/>
        <v>0</v>
      </c>
      <c r="U26" s="352">
        <f t="shared" si="3"/>
        <v>0</v>
      </c>
      <c r="V26" s="354" t="s">
        <v>318</v>
      </c>
      <c r="W26" s="354"/>
      <c r="X26" s="354"/>
      <c r="Y26" s="376"/>
      <c r="Z26" s="376"/>
    </row>
    <row r="27" spans="1:26" s="7" customFormat="1">
      <c r="A27" s="483"/>
      <c r="B27" s="373" t="str">
        <f>συμβολαια!C27</f>
        <v>υποθήκη εξάλειψη</v>
      </c>
      <c r="C27" s="366"/>
      <c r="D27" s="423" t="s">
        <v>404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51"/>
      <c r="P27" s="349">
        <f>O27*(δικαιώματα!N27+φύλλα2α!F27)</f>
        <v>0</v>
      </c>
      <c r="Q27" s="349">
        <f t="shared" si="4"/>
        <v>0</v>
      </c>
      <c r="R27" s="349">
        <f t="shared" si="5"/>
        <v>0</v>
      </c>
      <c r="S27" s="349">
        <f t="shared" si="6"/>
        <v>0</v>
      </c>
      <c r="T27" s="366">
        <f t="shared" si="2"/>
        <v>0</v>
      </c>
      <c r="U27" s="352">
        <f t="shared" si="3"/>
        <v>0</v>
      </c>
      <c r="V27" s="354" t="s">
        <v>318</v>
      </c>
      <c r="W27" s="354" t="s">
        <v>238</v>
      </c>
      <c r="X27" s="354"/>
      <c r="Y27" s="376"/>
      <c r="Z27" s="376"/>
    </row>
    <row r="28" spans="1:26" s="27" customFormat="1">
      <c r="A28" s="21" t="str">
        <f>συμβολαια!A28</f>
        <v>..??..</v>
      </c>
      <c r="B28" s="152" t="str">
        <f>συμβολαια!C28</f>
        <v>πληρεξούσιο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3"/>
      <c r="P28" s="19">
        <f>O28*(δικαιώματα!N28+φύλλα2α!F28)</f>
        <v>0</v>
      </c>
      <c r="Q28" s="19">
        <f t="shared" si="4"/>
        <v>0</v>
      </c>
      <c r="R28" s="19">
        <f t="shared" si="5"/>
        <v>0</v>
      </c>
      <c r="S28" s="19">
        <f t="shared" si="6"/>
        <v>0</v>
      </c>
      <c r="T28" s="20">
        <f t="shared" si="2"/>
        <v>0</v>
      </c>
      <c r="U28" s="35">
        <f t="shared" si="3"/>
        <v>0</v>
      </c>
      <c r="V28" s="228" t="s">
        <v>318</v>
      </c>
      <c r="W28" s="228" t="s">
        <v>238</v>
      </c>
      <c r="X28" s="228" t="s">
        <v>239</v>
      </c>
      <c r="Y28" s="32"/>
      <c r="Z28" s="32"/>
    </row>
    <row r="29" spans="1:26" s="27" customFormat="1">
      <c r="A29" s="21" t="str">
        <f>συμβολαια!A29</f>
        <v>..??..</v>
      </c>
      <c r="B29" s="152" t="str">
        <f>συμβολαια!C29</f>
        <v>κληρονομιάς αποδοχή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3"/>
      <c r="P29" s="19">
        <f>O29*(δικαιώματα!N29+φύλλα2α!F29)</f>
        <v>0</v>
      </c>
      <c r="Q29" s="19">
        <f t="shared" si="4"/>
        <v>0</v>
      </c>
      <c r="R29" s="19">
        <f t="shared" si="5"/>
        <v>0</v>
      </c>
      <c r="S29" s="19">
        <f t="shared" si="6"/>
        <v>0</v>
      </c>
      <c r="T29" s="20">
        <f t="shared" si="2"/>
        <v>0</v>
      </c>
      <c r="U29" s="35">
        <f t="shared" si="3"/>
        <v>0</v>
      </c>
      <c r="V29" s="228" t="s">
        <v>318</v>
      </c>
      <c r="W29" s="228" t="s">
        <v>238</v>
      </c>
      <c r="X29" s="228" t="s">
        <v>239</v>
      </c>
      <c r="Y29" s="32"/>
      <c r="Z29" s="32"/>
    </row>
    <row r="30" spans="1:26" s="27" customFormat="1">
      <c r="A30" s="21" t="str">
        <f>συμβολαια!A30</f>
        <v>..??..</v>
      </c>
      <c r="B30" s="152" t="str">
        <f>συμβολαια!C30</f>
        <v>γονική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3"/>
      <c r="P30" s="19">
        <f>O30*(δικαιώματα!N30+φύλλα2α!F30)</f>
        <v>0</v>
      </c>
      <c r="Q30" s="19">
        <f t="shared" si="4"/>
        <v>0</v>
      </c>
      <c r="R30" s="19">
        <f t="shared" si="5"/>
        <v>0</v>
      </c>
      <c r="S30" s="19">
        <f t="shared" si="6"/>
        <v>0</v>
      </c>
      <c r="T30" s="20">
        <f t="shared" si="2"/>
        <v>0</v>
      </c>
      <c r="U30" s="35">
        <f t="shared" si="3"/>
        <v>0</v>
      </c>
      <c r="V30" s="228" t="s">
        <v>318</v>
      </c>
      <c r="W30" s="228" t="s">
        <v>238</v>
      </c>
      <c r="X30" s="228" t="s">
        <v>239</v>
      </c>
      <c r="Y30" s="32"/>
      <c r="Z30" s="32"/>
    </row>
    <row r="31" spans="1:26" s="27" customFormat="1">
      <c r="A31" s="21" t="str">
        <f>συμβολαια!A31</f>
        <v>..??..</v>
      </c>
      <c r="B31" s="152" t="str">
        <f>συμβολαια!C31</f>
        <v xml:space="preserve">διανομή 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3"/>
      <c r="P31" s="19">
        <f>O31*(δικαιώματα!N31+φύλλα2α!F31)</f>
        <v>0</v>
      </c>
      <c r="Q31" s="19">
        <f t="shared" si="4"/>
        <v>0</v>
      </c>
      <c r="R31" s="19">
        <f t="shared" si="5"/>
        <v>0</v>
      </c>
      <c r="S31" s="19">
        <f t="shared" si="6"/>
        <v>0</v>
      </c>
      <c r="T31" s="20">
        <f t="shared" si="2"/>
        <v>0</v>
      </c>
      <c r="U31" s="35">
        <f t="shared" si="3"/>
        <v>0</v>
      </c>
      <c r="V31" s="228" t="s">
        <v>318</v>
      </c>
      <c r="W31" s="228" t="s">
        <v>238</v>
      </c>
      <c r="X31" s="228" t="s">
        <v>239</v>
      </c>
      <c r="Y31" s="32"/>
      <c r="Z31" s="32"/>
    </row>
    <row r="32" spans="1:26" s="27" customFormat="1">
      <c r="A32" s="21" t="str">
        <f>συμβολαια!A32</f>
        <v>..??..</v>
      </c>
      <c r="B32" s="152" t="str">
        <f>συμβολαια!C32</f>
        <v>γονική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3"/>
      <c r="P32" s="19">
        <f>O32*(δικαιώματα!N32+φύλλα2α!F32)</f>
        <v>0</v>
      </c>
      <c r="Q32" s="19">
        <f t="shared" si="4"/>
        <v>0</v>
      </c>
      <c r="R32" s="19">
        <f t="shared" si="5"/>
        <v>0</v>
      </c>
      <c r="S32" s="19">
        <f t="shared" si="6"/>
        <v>0</v>
      </c>
      <c r="T32" s="20">
        <f t="shared" si="2"/>
        <v>0</v>
      </c>
      <c r="U32" s="35">
        <f t="shared" si="3"/>
        <v>0</v>
      </c>
      <c r="V32" s="228" t="s">
        <v>318</v>
      </c>
      <c r="W32" s="228" t="s">
        <v>238</v>
      </c>
      <c r="X32" s="228" t="s">
        <v>239</v>
      </c>
      <c r="Y32" s="32"/>
      <c r="Z32" s="32"/>
    </row>
    <row r="33" spans="1:26" s="27" customFormat="1">
      <c r="A33" s="21" t="str">
        <f>συμβολαια!A33</f>
        <v>..??..</v>
      </c>
      <c r="B33" s="152" t="str">
        <f>συμβολαια!C33</f>
        <v>πληρεξούσιο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3"/>
      <c r="P33" s="19">
        <f>O33*(δικαιώματα!N33+φύλλα2α!F33)</f>
        <v>0</v>
      </c>
      <c r="Q33" s="19">
        <f t="shared" si="4"/>
        <v>0</v>
      </c>
      <c r="R33" s="19">
        <f t="shared" si="5"/>
        <v>0</v>
      </c>
      <c r="S33" s="19">
        <f t="shared" si="6"/>
        <v>0</v>
      </c>
      <c r="T33" s="20">
        <f t="shared" si="2"/>
        <v>0</v>
      </c>
      <c r="U33" s="35">
        <f t="shared" si="3"/>
        <v>0</v>
      </c>
      <c r="V33" s="228" t="s">
        <v>318</v>
      </c>
      <c r="W33" s="228" t="s">
        <v>238</v>
      </c>
      <c r="X33" s="228" t="s">
        <v>239</v>
      </c>
      <c r="Y33" s="32"/>
      <c r="Z33" s="32"/>
    </row>
    <row r="34" spans="1:26" s="27" customFormat="1">
      <c r="A34" s="21" t="str">
        <f>συμβολαια!A34</f>
        <v>..??..</v>
      </c>
      <c r="B34" s="152" t="str">
        <f>συμβολαια!C34</f>
        <v>βεβαίωση ένορκος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3"/>
      <c r="P34" s="19">
        <f>O34*(δικαιώματα!N34+φύλλα2α!F34)</f>
        <v>0</v>
      </c>
      <c r="Q34" s="19">
        <f t="shared" si="4"/>
        <v>0</v>
      </c>
      <c r="R34" s="19">
        <f t="shared" si="5"/>
        <v>0</v>
      </c>
      <c r="S34" s="19">
        <f t="shared" si="6"/>
        <v>0</v>
      </c>
      <c r="T34" s="20">
        <f t="shared" si="2"/>
        <v>0</v>
      </c>
      <c r="U34" s="35">
        <f t="shared" si="3"/>
        <v>0</v>
      </c>
      <c r="V34" s="228" t="s">
        <v>318</v>
      </c>
      <c r="W34" s="228" t="s">
        <v>238</v>
      </c>
      <c r="X34" s="228" t="s">
        <v>239</v>
      </c>
      <c r="Y34" s="32"/>
      <c r="Z34" s="32"/>
    </row>
    <row r="35" spans="1:26" s="27" customFormat="1">
      <c r="A35" s="21" t="str">
        <f>συμβολαια!A35</f>
        <v>..??..</v>
      </c>
      <c r="B35" s="152" t="str">
        <f>συμβολαια!C35</f>
        <v>πληρεξούσιο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3"/>
      <c r="P35" s="19">
        <f>O35*(δικαιώματα!N35+φύλλα2α!F35)</f>
        <v>0</v>
      </c>
      <c r="Q35" s="19">
        <f t="shared" si="4"/>
        <v>0</v>
      </c>
      <c r="R35" s="19">
        <f t="shared" si="5"/>
        <v>0</v>
      </c>
      <c r="S35" s="19">
        <f t="shared" si="6"/>
        <v>0</v>
      </c>
      <c r="T35" s="20">
        <f t="shared" ref="T35:T48" si="7">P35-U35</f>
        <v>0</v>
      </c>
      <c r="U35" s="35">
        <f t="shared" ref="U35:U48" si="8">Q35+R35+S35</f>
        <v>0</v>
      </c>
      <c r="V35" s="228" t="s">
        <v>318</v>
      </c>
      <c r="W35" s="228" t="s">
        <v>238</v>
      </c>
      <c r="X35" s="228" t="s">
        <v>239</v>
      </c>
      <c r="Y35" s="32"/>
      <c r="Z35" s="32"/>
    </row>
    <row r="36" spans="1:26" s="27" customFormat="1">
      <c r="A36" s="21" t="str">
        <f>συμβολαια!A36</f>
        <v>..??..</v>
      </c>
      <c r="B36" s="152" t="str">
        <f>συμβολαια!C36</f>
        <v>πληρεξούσιο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3"/>
      <c r="P36" s="19">
        <f>O36*(δικαιώματα!N36+φύλλα2α!F36)</f>
        <v>0</v>
      </c>
      <c r="Q36" s="19">
        <f t="shared" si="4"/>
        <v>0</v>
      </c>
      <c r="R36" s="19">
        <f t="shared" si="5"/>
        <v>0</v>
      </c>
      <c r="S36" s="19">
        <f t="shared" si="6"/>
        <v>0</v>
      </c>
      <c r="T36" s="20">
        <f t="shared" si="7"/>
        <v>0</v>
      </c>
      <c r="U36" s="35">
        <f t="shared" si="8"/>
        <v>0</v>
      </c>
      <c r="V36" s="228" t="s">
        <v>318</v>
      </c>
      <c r="W36" s="228" t="s">
        <v>238</v>
      </c>
      <c r="X36" s="228" t="s">
        <v>239</v>
      </c>
      <c r="Y36" s="32"/>
      <c r="Z36" s="32"/>
    </row>
    <row r="37" spans="1:26" s="27" customFormat="1">
      <c r="A37" s="21" t="str">
        <f>συμβολαια!A37</f>
        <v>..??..</v>
      </c>
      <c r="B37" s="152" t="str">
        <f>συμβολαια!C37</f>
        <v>πληρεξούσιο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3"/>
      <c r="P37" s="19">
        <f>O37*(δικαιώματα!N37+φύλλα2α!F37)</f>
        <v>0</v>
      </c>
      <c r="Q37" s="19">
        <f t="shared" si="4"/>
        <v>0</v>
      </c>
      <c r="R37" s="19">
        <f t="shared" si="5"/>
        <v>0</v>
      </c>
      <c r="S37" s="19">
        <f t="shared" si="6"/>
        <v>0</v>
      </c>
      <c r="T37" s="20">
        <f t="shared" si="7"/>
        <v>0</v>
      </c>
      <c r="U37" s="35">
        <f t="shared" si="8"/>
        <v>0</v>
      </c>
      <c r="V37" s="228" t="s">
        <v>318</v>
      </c>
      <c r="W37" s="228" t="s">
        <v>238</v>
      </c>
      <c r="X37" s="228" t="s">
        <v>239</v>
      </c>
      <c r="Y37" s="32"/>
      <c r="Z37" s="32"/>
    </row>
    <row r="38" spans="1:26" s="27" customFormat="1">
      <c r="A38" s="21" t="str">
        <f>συμβολαια!A38</f>
        <v>..??..</v>
      </c>
      <c r="B38" s="152" t="str">
        <f>συμβολαια!C38</f>
        <v>δωρεά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3"/>
      <c r="P38" s="19">
        <f>O38*(δικαιώματα!N38+φύλλα2α!F38)</f>
        <v>0</v>
      </c>
      <c r="Q38" s="19">
        <f t="shared" si="4"/>
        <v>0</v>
      </c>
      <c r="R38" s="19">
        <f t="shared" si="5"/>
        <v>0</v>
      </c>
      <c r="S38" s="19">
        <f t="shared" si="6"/>
        <v>0</v>
      </c>
      <c r="T38" s="20">
        <f t="shared" si="7"/>
        <v>0</v>
      </c>
      <c r="U38" s="35">
        <f t="shared" si="8"/>
        <v>0</v>
      </c>
      <c r="V38" s="228" t="s">
        <v>318</v>
      </c>
      <c r="W38" s="228" t="s">
        <v>238</v>
      </c>
      <c r="X38" s="228" t="s">
        <v>239</v>
      </c>
      <c r="Y38" s="32"/>
      <c r="Z38" s="32"/>
    </row>
    <row r="39" spans="1:26" s="27" customFormat="1">
      <c r="A39" s="21" t="str">
        <f>συμβολαια!A39</f>
        <v>..??..</v>
      </c>
      <c r="B39" s="152" t="str">
        <f>συμβολαια!C39</f>
        <v>πληρεξούσιο {{{ βεβαίωση ένορκος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3"/>
      <c r="P39" s="19">
        <f>O39*(δικαιώματα!N39+φύλλα2α!F39)</f>
        <v>0</v>
      </c>
      <c r="Q39" s="19">
        <f t="shared" si="4"/>
        <v>0</v>
      </c>
      <c r="R39" s="19">
        <f t="shared" si="5"/>
        <v>0</v>
      </c>
      <c r="S39" s="19">
        <f t="shared" si="6"/>
        <v>0</v>
      </c>
      <c r="T39" s="20">
        <f t="shared" si="7"/>
        <v>0</v>
      </c>
      <c r="U39" s="35">
        <f t="shared" si="8"/>
        <v>0</v>
      </c>
      <c r="V39" s="228" t="s">
        <v>318</v>
      </c>
      <c r="W39" s="228" t="s">
        <v>238</v>
      </c>
      <c r="X39" s="228" t="s">
        <v>239</v>
      </c>
      <c r="Y39" s="32"/>
      <c r="Z39" s="32"/>
    </row>
    <row r="40" spans="1:26" s="27" customFormat="1">
      <c r="A40" s="21" t="str">
        <f>συμβολαια!A40</f>
        <v>..??..</v>
      </c>
      <c r="B40" s="152" t="str">
        <f>συμβολαια!C40</f>
        <v>βεβαίωση ένορκος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3"/>
      <c r="P40" s="19">
        <f>O40*(δικαιώματα!N40+φύλλα2α!F40)</f>
        <v>0</v>
      </c>
      <c r="Q40" s="19">
        <f t="shared" si="4"/>
        <v>0</v>
      </c>
      <c r="R40" s="19">
        <f t="shared" si="5"/>
        <v>0</v>
      </c>
      <c r="S40" s="19">
        <f t="shared" si="6"/>
        <v>0</v>
      </c>
      <c r="T40" s="20">
        <f t="shared" si="7"/>
        <v>0</v>
      </c>
      <c r="U40" s="35">
        <f t="shared" si="8"/>
        <v>0</v>
      </c>
      <c r="V40" s="228" t="s">
        <v>318</v>
      </c>
      <c r="W40" s="228" t="s">
        <v>238</v>
      </c>
      <c r="X40" s="228" t="s">
        <v>239</v>
      </c>
      <c r="Y40" s="32"/>
      <c r="Z40" s="32"/>
    </row>
    <row r="41" spans="1:26" s="27" customFormat="1">
      <c r="A41" s="21" t="str">
        <f>συμβολαια!A41</f>
        <v>..??..</v>
      </c>
      <c r="B41" s="152" t="str">
        <f>συμβολαια!C41</f>
        <v>μίσθωση αγροτεμαχίων για αγροτικά ( 40.000 ετησίως -10έτη ){ λέει 300.000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3"/>
      <c r="P41" s="19">
        <f>O41*(δικαιώματα!N41+φύλλα2α!F41)</f>
        <v>0</v>
      </c>
      <c r="Q41" s="19">
        <f t="shared" si="4"/>
        <v>0</v>
      </c>
      <c r="R41" s="19">
        <f t="shared" si="5"/>
        <v>0</v>
      </c>
      <c r="S41" s="19">
        <f t="shared" si="6"/>
        <v>0</v>
      </c>
      <c r="T41" s="20">
        <f t="shared" si="7"/>
        <v>0</v>
      </c>
      <c r="U41" s="35">
        <f t="shared" si="8"/>
        <v>0</v>
      </c>
      <c r="V41" s="228" t="s">
        <v>318</v>
      </c>
      <c r="W41" s="228" t="s">
        <v>238</v>
      </c>
      <c r="X41" s="228" t="s">
        <v>239</v>
      </c>
      <c r="Y41" s="32"/>
      <c r="Z41" s="32"/>
    </row>
    <row r="42" spans="1:26" s="27" customFormat="1">
      <c r="A42" s="21" t="str">
        <f>συμβολαια!A42</f>
        <v>..??..</v>
      </c>
      <c r="B42" s="152" t="str">
        <f>συμβολαια!C42</f>
        <v>κληρονομιάς αποδοχή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3"/>
      <c r="P42" s="19">
        <f>O42*(δικαιώματα!N42+φύλλα2α!F42)</f>
        <v>0</v>
      </c>
      <c r="Q42" s="19">
        <f t="shared" si="4"/>
        <v>0</v>
      </c>
      <c r="R42" s="19">
        <f t="shared" si="5"/>
        <v>0</v>
      </c>
      <c r="S42" s="19">
        <f t="shared" si="6"/>
        <v>0</v>
      </c>
      <c r="T42" s="20">
        <f t="shared" si="7"/>
        <v>0</v>
      </c>
      <c r="U42" s="35">
        <f t="shared" si="8"/>
        <v>0</v>
      </c>
      <c r="V42" s="228" t="s">
        <v>318</v>
      </c>
      <c r="W42" s="228" t="s">
        <v>238</v>
      </c>
      <c r="X42" s="228" t="s">
        <v>239</v>
      </c>
      <c r="Y42" s="32"/>
      <c r="Z42" s="32"/>
    </row>
    <row r="43" spans="1:26" s="27" customFormat="1">
      <c r="A43" s="21" t="str">
        <f>συμβολαια!A43</f>
        <v>????</v>
      </c>
      <c r="B43" s="152" t="str">
        <f>συμβολαια!C43</f>
        <v>οριζόντιος σύσταση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3"/>
      <c r="P43" s="19">
        <f>O43*(δικαιώματα!N43+φύλλα2α!F43)</f>
        <v>0</v>
      </c>
      <c r="Q43" s="19">
        <f t="shared" si="4"/>
        <v>0</v>
      </c>
      <c r="R43" s="19">
        <f t="shared" si="5"/>
        <v>0</v>
      </c>
      <c r="S43" s="19">
        <f t="shared" si="6"/>
        <v>0</v>
      </c>
      <c r="T43" s="20">
        <f t="shared" si="7"/>
        <v>0</v>
      </c>
      <c r="U43" s="35">
        <f t="shared" si="8"/>
        <v>0</v>
      </c>
      <c r="V43" s="228" t="s">
        <v>318</v>
      </c>
      <c r="W43" s="228" t="s">
        <v>238</v>
      </c>
      <c r="X43" s="228" t="s">
        <v>239</v>
      </c>
      <c r="Y43" s="32"/>
      <c r="Z43" s="32"/>
    </row>
    <row r="44" spans="1:26" s="27" customFormat="1">
      <c r="A44" s="21">
        <f>συμβολαια!A44</f>
        <v>0</v>
      </c>
      <c r="B44" s="152" t="str">
        <f>συμβολαια!C44</f>
        <v>χρήσης κανονισμός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3"/>
      <c r="P44" s="19">
        <f>O44*(δικαιώματα!N44+φύλλα2α!F44)</f>
        <v>0</v>
      </c>
      <c r="Q44" s="19">
        <f t="shared" si="4"/>
        <v>0</v>
      </c>
      <c r="R44" s="19">
        <f t="shared" si="5"/>
        <v>0</v>
      </c>
      <c r="S44" s="19">
        <f t="shared" si="6"/>
        <v>0</v>
      </c>
      <c r="T44" s="20">
        <f t="shared" si="7"/>
        <v>0</v>
      </c>
      <c r="U44" s="35">
        <f t="shared" si="8"/>
        <v>0</v>
      </c>
      <c r="V44" s="228" t="s">
        <v>318</v>
      </c>
      <c r="W44" s="228" t="s">
        <v>238</v>
      </c>
      <c r="X44" s="228" t="s">
        <v>239</v>
      </c>
      <c r="Y44" s="32"/>
      <c r="Z44" s="32"/>
    </row>
    <row r="45" spans="1:26" s="27" customFormat="1">
      <c r="A45" s="21" t="str">
        <f>συμβολαια!A45</f>
        <v>..??..</v>
      </c>
      <c r="B45" s="152" t="str">
        <f>συμβολαια!C45</f>
        <v>αγοραπωλησία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3"/>
      <c r="P45" s="19">
        <f>O45*(δικαιώματα!N45+φύλλα2α!F45)</f>
        <v>0</v>
      </c>
      <c r="Q45" s="19">
        <f t="shared" si="4"/>
        <v>0</v>
      </c>
      <c r="R45" s="19">
        <f t="shared" si="5"/>
        <v>0</v>
      </c>
      <c r="S45" s="19">
        <f t="shared" si="6"/>
        <v>0</v>
      </c>
      <c r="T45" s="20">
        <f t="shared" si="7"/>
        <v>0</v>
      </c>
      <c r="U45" s="35">
        <f t="shared" si="8"/>
        <v>0</v>
      </c>
      <c r="V45" s="228" t="s">
        <v>318</v>
      </c>
      <c r="W45" s="228" t="s">
        <v>238</v>
      </c>
      <c r="X45" s="228" t="s">
        <v>239</v>
      </c>
      <c r="Y45" s="32"/>
      <c r="Z45" s="32"/>
    </row>
    <row r="46" spans="1:26" s="27" customFormat="1">
      <c r="A46" s="21" t="str">
        <f>συμβολαια!A46</f>
        <v>..??..</v>
      </c>
      <c r="B46" s="152" t="str">
        <f>συμβολαια!C46</f>
        <v>πληρεξούσιο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  <c r="P46" s="19">
        <f>O46*(δικαιώματα!N46+φύλλα2α!F46)</f>
        <v>0</v>
      </c>
      <c r="Q46" s="19">
        <f t="shared" si="4"/>
        <v>0</v>
      </c>
      <c r="R46" s="19">
        <f t="shared" si="5"/>
        <v>0</v>
      </c>
      <c r="S46" s="19">
        <f t="shared" si="6"/>
        <v>0</v>
      </c>
      <c r="T46" s="20">
        <f t="shared" si="7"/>
        <v>0</v>
      </c>
      <c r="U46" s="35">
        <f t="shared" si="8"/>
        <v>0</v>
      </c>
      <c r="V46" s="228" t="s">
        <v>318</v>
      </c>
      <c r="W46" s="228" t="s">
        <v>238</v>
      </c>
      <c r="X46" s="228" t="s">
        <v>239</v>
      </c>
      <c r="Y46" s="32"/>
      <c r="Z46" s="32"/>
    </row>
    <row r="47" spans="1:26" s="27" customFormat="1">
      <c r="A47" s="21" t="str">
        <f>συμβολαια!A47</f>
        <v>..??..</v>
      </c>
      <c r="B47" s="152" t="str">
        <f>συμβολαια!C47</f>
        <v>εμφάνιση αγοραστή προσύμφ 14.214κύρου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3"/>
      <c r="P47" s="19">
        <f>O47*(δικαιώματα!N47+φύλλα2α!F47)</f>
        <v>0</v>
      </c>
      <c r="Q47" s="19">
        <f t="shared" si="4"/>
        <v>0</v>
      </c>
      <c r="R47" s="19">
        <f t="shared" si="5"/>
        <v>0</v>
      </c>
      <c r="S47" s="19">
        <f t="shared" si="6"/>
        <v>0</v>
      </c>
      <c r="T47" s="20">
        <f t="shared" si="7"/>
        <v>0</v>
      </c>
      <c r="U47" s="35">
        <f t="shared" si="8"/>
        <v>0</v>
      </c>
      <c r="V47" s="228" t="s">
        <v>318</v>
      </c>
      <c r="W47" s="228" t="s">
        <v>238</v>
      </c>
      <c r="X47" s="228" t="s">
        <v>239</v>
      </c>
      <c r="Y47" s="32"/>
      <c r="Z47" s="32"/>
    </row>
    <row r="48" spans="1:26" s="27" customFormat="1">
      <c r="A48" s="21" t="str">
        <f>συμβολαια!A48</f>
        <v>..??..</v>
      </c>
      <c r="B48" s="152" t="str">
        <f>συμβολαια!C48</f>
        <v>κληρονομιάς αποδοχή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3"/>
      <c r="P48" s="19">
        <f>O48*(δικαιώματα!N48+φύλλα2α!F48)</f>
        <v>0</v>
      </c>
      <c r="Q48" s="19">
        <f t="shared" si="4"/>
        <v>0</v>
      </c>
      <c r="R48" s="19">
        <f t="shared" si="5"/>
        <v>0</v>
      </c>
      <c r="S48" s="19">
        <f t="shared" si="6"/>
        <v>0</v>
      </c>
      <c r="T48" s="20">
        <f t="shared" si="7"/>
        <v>0</v>
      </c>
      <c r="U48" s="35">
        <f t="shared" si="8"/>
        <v>0</v>
      </c>
      <c r="V48" s="228" t="s">
        <v>318</v>
      </c>
      <c r="W48" s="228" t="s">
        <v>238</v>
      </c>
      <c r="X48" s="228" t="s">
        <v>239</v>
      </c>
      <c r="Y48" s="32"/>
      <c r="Z48" s="32"/>
    </row>
    <row r="49" spans="1:32">
      <c r="A49" s="476" t="s">
        <v>79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13">
        <f t="shared" ref="P49:U49" si="9">SUM(P3:P48)</f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</row>
    <row r="51" spans="1:32" ht="15.75">
      <c r="V51" s="247" t="s">
        <v>290</v>
      </c>
    </row>
    <row r="52" spans="1:32" ht="15.75">
      <c r="V52" s="247"/>
      <c r="W52" s="178" t="s">
        <v>166</v>
      </c>
    </row>
    <row r="53" spans="1:32" ht="15.75">
      <c r="V53" s="169"/>
      <c r="W53" s="169"/>
      <c r="X53" s="247" t="s">
        <v>167</v>
      </c>
      <c r="Y53" s="247"/>
      <c r="Z53" s="247"/>
      <c r="AA53" s="247"/>
      <c r="AB53" s="247"/>
      <c r="AC53" s="169"/>
      <c r="AD53" s="169"/>
      <c r="AE53" s="169"/>
      <c r="AF53" s="169"/>
    </row>
  </sheetData>
  <mergeCells count="11">
    <mergeCell ref="T1:T2"/>
    <mergeCell ref="U1:U2"/>
    <mergeCell ref="V1:Z2"/>
    <mergeCell ref="A49:O49"/>
    <mergeCell ref="P1:S1"/>
    <mergeCell ref="A1:A2"/>
    <mergeCell ref="B1:B2"/>
    <mergeCell ref="C1:G1"/>
    <mergeCell ref="H1:N1"/>
    <mergeCell ref="O1:O2"/>
    <mergeCell ref="A26:A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9"/>
  <sheetViews>
    <sheetView workbookViewId="0">
      <pane ySplit="2" topLeftCell="A3" activePane="bottomLeft" state="frozen"/>
      <selection pane="bottomLeft" activeCell="B63" sqref="B63"/>
    </sheetView>
  </sheetViews>
  <sheetFormatPr defaultRowHeight="11.25"/>
  <cols>
    <col min="1" max="1" width="8.140625" style="5" bestFit="1" customWidth="1"/>
    <col min="2" max="2" width="54.5703125" style="128" bestFit="1" customWidth="1"/>
    <col min="3" max="3" width="11.140625" style="2" bestFit="1" customWidth="1"/>
    <col min="4" max="5" width="6.42578125" style="5" customWidth="1"/>
    <col min="6" max="6" width="6.42578125" style="11" bestFit="1" customWidth="1"/>
    <col min="7" max="7" width="6.42578125" style="11" customWidth="1"/>
    <col min="8" max="9" width="11.7109375" style="2" customWidth="1"/>
    <col min="10" max="10" width="8.5703125" style="2" customWidth="1"/>
    <col min="11" max="12" width="7.28515625" style="2" bestFit="1" customWidth="1"/>
    <col min="13" max="13" width="8.140625" style="2" bestFit="1" customWidth="1"/>
    <col min="14" max="14" width="10.85546875" style="2" bestFit="1" customWidth="1"/>
    <col min="15" max="15" width="7.28515625" style="2" bestFit="1" customWidth="1"/>
    <col min="16" max="16" width="7.28515625" style="2" customWidth="1"/>
    <col min="17" max="17" width="10.42578125" style="2" bestFit="1" customWidth="1"/>
    <col min="18" max="18" width="5.140625" style="5" customWidth="1"/>
    <col min="19" max="19" width="8.28515625" style="5" customWidth="1"/>
    <col min="20" max="20" width="7" style="5" customWidth="1"/>
    <col min="21" max="22" width="5.140625" style="5" customWidth="1"/>
    <col min="23" max="23" width="13.42578125" style="5" customWidth="1"/>
    <col min="24" max="24" width="6.42578125" style="5" customWidth="1"/>
    <col min="25" max="25" width="9.140625" style="5" customWidth="1"/>
    <col min="26" max="26" width="11.42578125" style="5" customWidth="1"/>
    <col min="27" max="239" width="9.140625" style="5"/>
    <col min="240" max="240" width="9" style="5" bestFit="1" customWidth="1"/>
    <col min="241" max="241" width="9.85546875" style="5" bestFit="1" customWidth="1"/>
    <col min="242" max="242" width="9.140625" style="5" bestFit="1" customWidth="1"/>
    <col min="243" max="243" width="16" style="5" bestFit="1" customWidth="1"/>
    <col min="244" max="244" width="9" style="5" bestFit="1" customWidth="1"/>
    <col min="245" max="245" width="7.85546875" style="5" bestFit="1" customWidth="1"/>
    <col min="246" max="246" width="11.7109375" style="5" bestFit="1" customWidth="1"/>
    <col min="247" max="247" width="14.28515625" style="5" customWidth="1"/>
    <col min="248" max="248" width="11.7109375" style="5" bestFit="1" customWidth="1"/>
    <col min="249" max="249" width="14.140625" style="5" bestFit="1" customWidth="1"/>
    <col min="250" max="250" width="16.7109375" style="5" customWidth="1"/>
    <col min="251" max="251" width="16.5703125" style="5" customWidth="1"/>
    <col min="252" max="253" width="7.85546875" style="5" bestFit="1" customWidth="1"/>
    <col min="254" max="254" width="8" style="5" bestFit="1" customWidth="1"/>
    <col min="255" max="256" width="7.85546875" style="5" bestFit="1" customWidth="1"/>
    <col min="257" max="257" width="9.7109375" style="5" customWidth="1"/>
    <col min="258" max="258" width="12.85546875" style="5" customWidth="1"/>
    <col min="259" max="495" width="9.140625" style="5"/>
    <col min="496" max="496" width="9" style="5" bestFit="1" customWidth="1"/>
    <col min="497" max="497" width="9.85546875" style="5" bestFit="1" customWidth="1"/>
    <col min="498" max="498" width="9.140625" style="5" bestFit="1" customWidth="1"/>
    <col min="499" max="499" width="16" style="5" bestFit="1" customWidth="1"/>
    <col min="500" max="500" width="9" style="5" bestFit="1" customWidth="1"/>
    <col min="501" max="501" width="7.85546875" style="5" bestFit="1" customWidth="1"/>
    <col min="502" max="502" width="11.7109375" style="5" bestFit="1" customWidth="1"/>
    <col min="503" max="503" width="14.28515625" style="5" customWidth="1"/>
    <col min="504" max="504" width="11.7109375" style="5" bestFit="1" customWidth="1"/>
    <col min="505" max="505" width="14.140625" style="5" bestFit="1" customWidth="1"/>
    <col min="506" max="506" width="16.7109375" style="5" customWidth="1"/>
    <col min="507" max="507" width="16.5703125" style="5" customWidth="1"/>
    <col min="508" max="509" width="7.85546875" style="5" bestFit="1" customWidth="1"/>
    <col min="510" max="510" width="8" style="5" bestFit="1" customWidth="1"/>
    <col min="511" max="512" width="7.85546875" style="5" bestFit="1" customWidth="1"/>
    <col min="513" max="513" width="9.7109375" style="5" customWidth="1"/>
    <col min="514" max="514" width="12.85546875" style="5" customWidth="1"/>
    <col min="515" max="751" width="9.140625" style="5"/>
    <col min="752" max="752" width="9" style="5" bestFit="1" customWidth="1"/>
    <col min="753" max="753" width="9.85546875" style="5" bestFit="1" customWidth="1"/>
    <col min="754" max="754" width="9.140625" style="5" bestFit="1" customWidth="1"/>
    <col min="755" max="755" width="16" style="5" bestFit="1" customWidth="1"/>
    <col min="756" max="756" width="9" style="5" bestFit="1" customWidth="1"/>
    <col min="757" max="757" width="7.85546875" style="5" bestFit="1" customWidth="1"/>
    <col min="758" max="758" width="11.7109375" style="5" bestFit="1" customWidth="1"/>
    <col min="759" max="759" width="14.28515625" style="5" customWidth="1"/>
    <col min="760" max="760" width="11.7109375" style="5" bestFit="1" customWidth="1"/>
    <col min="761" max="761" width="14.140625" style="5" bestFit="1" customWidth="1"/>
    <col min="762" max="762" width="16.7109375" style="5" customWidth="1"/>
    <col min="763" max="763" width="16.5703125" style="5" customWidth="1"/>
    <col min="764" max="765" width="7.85546875" style="5" bestFit="1" customWidth="1"/>
    <col min="766" max="766" width="8" style="5" bestFit="1" customWidth="1"/>
    <col min="767" max="768" width="7.85546875" style="5" bestFit="1" customWidth="1"/>
    <col min="769" max="769" width="9.7109375" style="5" customWidth="1"/>
    <col min="770" max="770" width="12.85546875" style="5" customWidth="1"/>
    <col min="771" max="1007" width="9.140625" style="5"/>
    <col min="1008" max="1008" width="9" style="5" bestFit="1" customWidth="1"/>
    <col min="1009" max="1009" width="9.85546875" style="5" bestFit="1" customWidth="1"/>
    <col min="1010" max="1010" width="9.140625" style="5" bestFit="1" customWidth="1"/>
    <col min="1011" max="1011" width="16" style="5" bestFit="1" customWidth="1"/>
    <col min="1012" max="1012" width="9" style="5" bestFit="1" customWidth="1"/>
    <col min="1013" max="1013" width="7.85546875" style="5" bestFit="1" customWidth="1"/>
    <col min="1014" max="1014" width="11.7109375" style="5" bestFit="1" customWidth="1"/>
    <col min="1015" max="1015" width="14.28515625" style="5" customWidth="1"/>
    <col min="1016" max="1016" width="11.7109375" style="5" bestFit="1" customWidth="1"/>
    <col min="1017" max="1017" width="14.140625" style="5" bestFit="1" customWidth="1"/>
    <col min="1018" max="1018" width="16.7109375" style="5" customWidth="1"/>
    <col min="1019" max="1019" width="16.5703125" style="5" customWidth="1"/>
    <col min="1020" max="1021" width="7.85546875" style="5" bestFit="1" customWidth="1"/>
    <col min="1022" max="1022" width="8" style="5" bestFit="1" customWidth="1"/>
    <col min="1023" max="1024" width="7.85546875" style="5" bestFit="1" customWidth="1"/>
    <col min="1025" max="1025" width="9.7109375" style="5" customWidth="1"/>
    <col min="1026" max="1026" width="12.85546875" style="5" customWidth="1"/>
    <col min="1027" max="1263" width="9.140625" style="5"/>
    <col min="1264" max="1264" width="9" style="5" bestFit="1" customWidth="1"/>
    <col min="1265" max="1265" width="9.85546875" style="5" bestFit="1" customWidth="1"/>
    <col min="1266" max="1266" width="9.140625" style="5" bestFit="1" customWidth="1"/>
    <col min="1267" max="1267" width="16" style="5" bestFit="1" customWidth="1"/>
    <col min="1268" max="1268" width="9" style="5" bestFit="1" customWidth="1"/>
    <col min="1269" max="1269" width="7.85546875" style="5" bestFit="1" customWidth="1"/>
    <col min="1270" max="1270" width="11.7109375" style="5" bestFit="1" customWidth="1"/>
    <col min="1271" max="1271" width="14.28515625" style="5" customWidth="1"/>
    <col min="1272" max="1272" width="11.7109375" style="5" bestFit="1" customWidth="1"/>
    <col min="1273" max="1273" width="14.140625" style="5" bestFit="1" customWidth="1"/>
    <col min="1274" max="1274" width="16.7109375" style="5" customWidth="1"/>
    <col min="1275" max="1275" width="16.5703125" style="5" customWidth="1"/>
    <col min="1276" max="1277" width="7.85546875" style="5" bestFit="1" customWidth="1"/>
    <col min="1278" max="1278" width="8" style="5" bestFit="1" customWidth="1"/>
    <col min="1279" max="1280" width="7.85546875" style="5" bestFit="1" customWidth="1"/>
    <col min="1281" max="1281" width="9.7109375" style="5" customWidth="1"/>
    <col min="1282" max="1282" width="12.85546875" style="5" customWidth="1"/>
    <col min="1283" max="1519" width="9.140625" style="5"/>
    <col min="1520" max="1520" width="9" style="5" bestFit="1" customWidth="1"/>
    <col min="1521" max="1521" width="9.85546875" style="5" bestFit="1" customWidth="1"/>
    <col min="1522" max="1522" width="9.140625" style="5" bestFit="1" customWidth="1"/>
    <col min="1523" max="1523" width="16" style="5" bestFit="1" customWidth="1"/>
    <col min="1524" max="1524" width="9" style="5" bestFit="1" customWidth="1"/>
    <col min="1525" max="1525" width="7.85546875" style="5" bestFit="1" customWidth="1"/>
    <col min="1526" max="1526" width="11.7109375" style="5" bestFit="1" customWidth="1"/>
    <col min="1527" max="1527" width="14.28515625" style="5" customWidth="1"/>
    <col min="1528" max="1528" width="11.7109375" style="5" bestFit="1" customWidth="1"/>
    <col min="1529" max="1529" width="14.140625" style="5" bestFit="1" customWidth="1"/>
    <col min="1530" max="1530" width="16.7109375" style="5" customWidth="1"/>
    <col min="1531" max="1531" width="16.5703125" style="5" customWidth="1"/>
    <col min="1532" max="1533" width="7.85546875" style="5" bestFit="1" customWidth="1"/>
    <col min="1534" max="1534" width="8" style="5" bestFit="1" customWidth="1"/>
    <col min="1535" max="1536" width="7.85546875" style="5" bestFit="1" customWidth="1"/>
    <col min="1537" max="1537" width="9.7109375" style="5" customWidth="1"/>
    <col min="1538" max="1538" width="12.85546875" style="5" customWidth="1"/>
    <col min="1539" max="1775" width="9.140625" style="5"/>
    <col min="1776" max="1776" width="9" style="5" bestFit="1" customWidth="1"/>
    <col min="1777" max="1777" width="9.85546875" style="5" bestFit="1" customWidth="1"/>
    <col min="1778" max="1778" width="9.140625" style="5" bestFit="1" customWidth="1"/>
    <col min="1779" max="1779" width="16" style="5" bestFit="1" customWidth="1"/>
    <col min="1780" max="1780" width="9" style="5" bestFit="1" customWidth="1"/>
    <col min="1781" max="1781" width="7.85546875" style="5" bestFit="1" customWidth="1"/>
    <col min="1782" max="1782" width="11.7109375" style="5" bestFit="1" customWidth="1"/>
    <col min="1783" max="1783" width="14.28515625" style="5" customWidth="1"/>
    <col min="1784" max="1784" width="11.7109375" style="5" bestFit="1" customWidth="1"/>
    <col min="1785" max="1785" width="14.140625" style="5" bestFit="1" customWidth="1"/>
    <col min="1786" max="1786" width="16.7109375" style="5" customWidth="1"/>
    <col min="1787" max="1787" width="16.5703125" style="5" customWidth="1"/>
    <col min="1788" max="1789" width="7.85546875" style="5" bestFit="1" customWidth="1"/>
    <col min="1790" max="1790" width="8" style="5" bestFit="1" customWidth="1"/>
    <col min="1791" max="1792" width="7.85546875" style="5" bestFit="1" customWidth="1"/>
    <col min="1793" max="1793" width="9.7109375" style="5" customWidth="1"/>
    <col min="1794" max="1794" width="12.85546875" style="5" customWidth="1"/>
    <col min="1795" max="2031" width="9.140625" style="5"/>
    <col min="2032" max="2032" width="9" style="5" bestFit="1" customWidth="1"/>
    <col min="2033" max="2033" width="9.85546875" style="5" bestFit="1" customWidth="1"/>
    <col min="2034" max="2034" width="9.140625" style="5" bestFit="1" customWidth="1"/>
    <col min="2035" max="2035" width="16" style="5" bestFit="1" customWidth="1"/>
    <col min="2036" max="2036" width="9" style="5" bestFit="1" customWidth="1"/>
    <col min="2037" max="2037" width="7.85546875" style="5" bestFit="1" customWidth="1"/>
    <col min="2038" max="2038" width="11.7109375" style="5" bestFit="1" customWidth="1"/>
    <col min="2039" max="2039" width="14.28515625" style="5" customWidth="1"/>
    <col min="2040" max="2040" width="11.7109375" style="5" bestFit="1" customWidth="1"/>
    <col min="2041" max="2041" width="14.140625" style="5" bestFit="1" customWidth="1"/>
    <col min="2042" max="2042" width="16.7109375" style="5" customWidth="1"/>
    <col min="2043" max="2043" width="16.5703125" style="5" customWidth="1"/>
    <col min="2044" max="2045" width="7.85546875" style="5" bestFit="1" customWidth="1"/>
    <col min="2046" max="2046" width="8" style="5" bestFit="1" customWidth="1"/>
    <col min="2047" max="2048" width="7.85546875" style="5" bestFit="1" customWidth="1"/>
    <col min="2049" max="2049" width="9.7109375" style="5" customWidth="1"/>
    <col min="2050" max="2050" width="12.85546875" style="5" customWidth="1"/>
    <col min="2051" max="2287" width="9.140625" style="5"/>
    <col min="2288" max="2288" width="9" style="5" bestFit="1" customWidth="1"/>
    <col min="2289" max="2289" width="9.85546875" style="5" bestFit="1" customWidth="1"/>
    <col min="2290" max="2290" width="9.140625" style="5" bestFit="1" customWidth="1"/>
    <col min="2291" max="2291" width="16" style="5" bestFit="1" customWidth="1"/>
    <col min="2292" max="2292" width="9" style="5" bestFit="1" customWidth="1"/>
    <col min="2293" max="2293" width="7.85546875" style="5" bestFit="1" customWidth="1"/>
    <col min="2294" max="2294" width="11.7109375" style="5" bestFit="1" customWidth="1"/>
    <col min="2295" max="2295" width="14.28515625" style="5" customWidth="1"/>
    <col min="2296" max="2296" width="11.7109375" style="5" bestFit="1" customWidth="1"/>
    <col min="2297" max="2297" width="14.140625" style="5" bestFit="1" customWidth="1"/>
    <col min="2298" max="2298" width="16.7109375" style="5" customWidth="1"/>
    <col min="2299" max="2299" width="16.5703125" style="5" customWidth="1"/>
    <col min="2300" max="2301" width="7.85546875" style="5" bestFit="1" customWidth="1"/>
    <col min="2302" max="2302" width="8" style="5" bestFit="1" customWidth="1"/>
    <col min="2303" max="2304" width="7.85546875" style="5" bestFit="1" customWidth="1"/>
    <col min="2305" max="2305" width="9.7109375" style="5" customWidth="1"/>
    <col min="2306" max="2306" width="12.85546875" style="5" customWidth="1"/>
    <col min="2307" max="2543" width="9.140625" style="5"/>
    <col min="2544" max="2544" width="9" style="5" bestFit="1" customWidth="1"/>
    <col min="2545" max="2545" width="9.85546875" style="5" bestFit="1" customWidth="1"/>
    <col min="2546" max="2546" width="9.140625" style="5" bestFit="1" customWidth="1"/>
    <col min="2547" max="2547" width="16" style="5" bestFit="1" customWidth="1"/>
    <col min="2548" max="2548" width="9" style="5" bestFit="1" customWidth="1"/>
    <col min="2549" max="2549" width="7.85546875" style="5" bestFit="1" customWidth="1"/>
    <col min="2550" max="2550" width="11.7109375" style="5" bestFit="1" customWidth="1"/>
    <col min="2551" max="2551" width="14.28515625" style="5" customWidth="1"/>
    <col min="2552" max="2552" width="11.7109375" style="5" bestFit="1" customWidth="1"/>
    <col min="2553" max="2553" width="14.140625" style="5" bestFit="1" customWidth="1"/>
    <col min="2554" max="2554" width="16.7109375" style="5" customWidth="1"/>
    <col min="2555" max="2555" width="16.5703125" style="5" customWidth="1"/>
    <col min="2556" max="2557" width="7.85546875" style="5" bestFit="1" customWidth="1"/>
    <col min="2558" max="2558" width="8" style="5" bestFit="1" customWidth="1"/>
    <col min="2559" max="2560" width="7.85546875" style="5" bestFit="1" customWidth="1"/>
    <col min="2561" max="2561" width="9.7109375" style="5" customWidth="1"/>
    <col min="2562" max="2562" width="12.85546875" style="5" customWidth="1"/>
    <col min="2563" max="2799" width="9.140625" style="5"/>
    <col min="2800" max="2800" width="9" style="5" bestFit="1" customWidth="1"/>
    <col min="2801" max="2801" width="9.85546875" style="5" bestFit="1" customWidth="1"/>
    <col min="2802" max="2802" width="9.140625" style="5" bestFit="1" customWidth="1"/>
    <col min="2803" max="2803" width="16" style="5" bestFit="1" customWidth="1"/>
    <col min="2804" max="2804" width="9" style="5" bestFit="1" customWidth="1"/>
    <col min="2805" max="2805" width="7.85546875" style="5" bestFit="1" customWidth="1"/>
    <col min="2806" max="2806" width="11.7109375" style="5" bestFit="1" customWidth="1"/>
    <col min="2807" max="2807" width="14.28515625" style="5" customWidth="1"/>
    <col min="2808" max="2808" width="11.7109375" style="5" bestFit="1" customWidth="1"/>
    <col min="2809" max="2809" width="14.140625" style="5" bestFit="1" customWidth="1"/>
    <col min="2810" max="2810" width="16.7109375" style="5" customWidth="1"/>
    <col min="2811" max="2811" width="16.5703125" style="5" customWidth="1"/>
    <col min="2812" max="2813" width="7.85546875" style="5" bestFit="1" customWidth="1"/>
    <col min="2814" max="2814" width="8" style="5" bestFit="1" customWidth="1"/>
    <col min="2815" max="2816" width="7.85546875" style="5" bestFit="1" customWidth="1"/>
    <col min="2817" max="2817" width="9.7109375" style="5" customWidth="1"/>
    <col min="2818" max="2818" width="12.85546875" style="5" customWidth="1"/>
    <col min="2819" max="3055" width="9.140625" style="5"/>
    <col min="3056" max="3056" width="9" style="5" bestFit="1" customWidth="1"/>
    <col min="3057" max="3057" width="9.85546875" style="5" bestFit="1" customWidth="1"/>
    <col min="3058" max="3058" width="9.140625" style="5" bestFit="1" customWidth="1"/>
    <col min="3059" max="3059" width="16" style="5" bestFit="1" customWidth="1"/>
    <col min="3060" max="3060" width="9" style="5" bestFit="1" customWidth="1"/>
    <col min="3061" max="3061" width="7.85546875" style="5" bestFit="1" customWidth="1"/>
    <col min="3062" max="3062" width="11.7109375" style="5" bestFit="1" customWidth="1"/>
    <col min="3063" max="3063" width="14.28515625" style="5" customWidth="1"/>
    <col min="3064" max="3064" width="11.7109375" style="5" bestFit="1" customWidth="1"/>
    <col min="3065" max="3065" width="14.140625" style="5" bestFit="1" customWidth="1"/>
    <col min="3066" max="3066" width="16.7109375" style="5" customWidth="1"/>
    <col min="3067" max="3067" width="16.5703125" style="5" customWidth="1"/>
    <col min="3068" max="3069" width="7.85546875" style="5" bestFit="1" customWidth="1"/>
    <col min="3070" max="3070" width="8" style="5" bestFit="1" customWidth="1"/>
    <col min="3071" max="3072" width="7.85546875" style="5" bestFit="1" customWidth="1"/>
    <col min="3073" max="3073" width="9.7109375" style="5" customWidth="1"/>
    <col min="3074" max="3074" width="12.85546875" style="5" customWidth="1"/>
    <col min="3075" max="3311" width="9.140625" style="5"/>
    <col min="3312" max="3312" width="9" style="5" bestFit="1" customWidth="1"/>
    <col min="3313" max="3313" width="9.85546875" style="5" bestFit="1" customWidth="1"/>
    <col min="3314" max="3314" width="9.140625" style="5" bestFit="1" customWidth="1"/>
    <col min="3315" max="3315" width="16" style="5" bestFit="1" customWidth="1"/>
    <col min="3316" max="3316" width="9" style="5" bestFit="1" customWidth="1"/>
    <col min="3317" max="3317" width="7.85546875" style="5" bestFit="1" customWidth="1"/>
    <col min="3318" max="3318" width="11.7109375" style="5" bestFit="1" customWidth="1"/>
    <col min="3319" max="3319" width="14.28515625" style="5" customWidth="1"/>
    <col min="3320" max="3320" width="11.7109375" style="5" bestFit="1" customWidth="1"/>
    <col min="3321" max="3321" width="14.140625" style="5" bestFit="1" customWidth="1"/>
    <col min="3322" max="3322" width="16.7109375" style="5" customWidth="1"/>
    <col min="3323" max="3323" width="16.5703125" style="5" customWidth="1"/>
    <col min="3324" max="3325" width="7.85546875" style="5" bestFit="1" customWidth="1"/>
    <col min="3326" max="3326" width="8" style="5" bestFit="1" customWidth="1"/>
    <col min="3327" max="3328" width="7.85546875" style="5" bestFit="1" customWidth="1"/>
    <col min="3329" max="3329" width="9.7109375" style="5" customWidth="1"/>
    <col min="3330" max="3330" width="12.85546875" style="5" customWidth="1"/>
    <col min="3331" max="3567" width="9.140625" style="5"/>
    <col min="3568" max="3568" width="9" style="5" bestFit="1" customWidth="1"/>
    <col min="3569" max="3569" width="9.85546875" style="5" bestFit="1" customWidth="1"/>
    <col min="3570" max="3570" width="9.140625" style="5" bestFit="1" customWidth="1"/>
    <col min="3571" max="3571" width="16" style="5" bestFit="1" customWidth="1"/>
    <col min="3572" max="3572" width="9" style="5" bestFit="1" customWidth="1"/>
    <col min="3573" max="3573" width="7.85546875" style="5" bestFit="1" customWidth="1"/>
    <col min="3574" max="3574" width="11.7109375" style="5" bestFit="1" customWidth="1"/>
    <col min="3575" max="3575" width="14.28515625" style="5" customWidth="1"/>
    <col min="3576" max="3576" width="11.7109375" style="5" bestFit="1" customWidth="1"/>
    <col min="3577" max="3577" width="14.140625" style="5" bestFit="1" customWidth="1"/>
    <col min="3578" max="3578" width="16.7109375" style="5" customWidth="1"/>
    <col min="3579" max="3579" width="16.5703125" style="5" customWidth="1"/>
    <col min="3580" max="3581" width="7.85546875" style="5" bestFit="1" customWidth="1"/>
    <col min="3582" max="3582" width="8" style="5" bestFit="1" customWidth="1"/>
    <col min="3583" max="3584" width="7.85546875" style="5" bestFit="1" customWidth="1"/>
    <col min="3585" max="3585" width="9.7109375" style="5" customWidth="1"/>
    <col min="3586" max="3586" width="12.85546875" style="5" customWidth="1"/>
    <col min="3587" max="3823" width="9.140625" style="5"/>
    <col min="3824" max="3824" width="9" style="5" bestFit="1" customWidth="1"/>
    <col min="3825" max="3825" width="9.85546875" style="5" bestFit="1" customWidth="1"/>
    <col min="3826" max="3826" width="9.140625" style="5" bestFit="1" customWidth="1"/>
    <col min="3827" max="3827" width="16" style="5" bestFit="1" customWidth="1"/>
    <col min="3828" max="3828" width="9" style="5" bestFit="1" customWidth="1"/>
    <col min="3829" max="3829" width="7.85546875" style="5" bestFit="1" customWidth="1"/>
    <col min="3830" max="3830" width="11.7109375" style="5" bestFit="1" customWidth="1"/>
    <col min="3831" max="3831" width="14.28515625" style="5" customWidth="1"/>
    <col min="3832" max="3832" width="11.7109375" style="5" bestFit="1" customWidth="1"/>
    <col min="3833" max="3833" width="14.140625" style="5" bestFit="1" customWidth="1"/>
    <col min="3834" max="3834" width="16.7109375" style="5" customWidth="1"/>
    <col min="3835" max="3835" width="16.5703125" style="5" customWidth="1"/>
    <col min="3836" max="3837" width="7.85546875" style="5" bestFit="1" customWidth="1"/>
    <col min="3838" max="3838" width="8" style="5" bestFit="1" customWidth="1"/>
    <col min="3839" max="3840" width="7.85546875" style="5" bestFit="1" customWidth="1"/>
    <col min="3841" max="3841" width="9.7109375" style="5" customWidth="1"/>
    <col min="3842" max="3842" width="12.85546875" style="5" customWidth="1"/>
    <col min="3843" max="4079" width="9.140625" style="5"/>
    <col min="4080" max="4080" width="9" style="5" bestFit="1" customWidth="1"/>
    <col min="4081" max="4081" width="9.85546875" style="5" bestFit="1" customWidth="1"/>
    <col min="4082" max="4082" width="9.140625" style="5" bestFit="1" customWidth="1"/>
    <col min="4083" max="4083" width="16" style="5" bestFit="1" customWidth="1"/>
    <col min="4084" max="4084" width="9" style="5" bestFit="1" customWidth="1"/>
    <col min="4085" max="4085" width="7.85546875" style="5" bestFit="1" customWidth="1"/>
    <col min="4086" max="4086" width="11.7109375" style="5" bestFit="1" customWidth="1"/>
    <col min="4087" max="4087" width="14.28515625" style="5" customWidth="1"/>
    <col min="4088" max="4088" width="11.7109375" style="5" bestFit="1" customWidth="1"/>
    <col min="4089" max="4089" width="14.140625" style="5" bestFit="1" customWidth="1"/>
    <col min="4090" max="4090" width="16.7109375" style="5" customWidth="1"/>
    <col min="4091" max="4091" width="16.5703125" style="5" customWidth="1"/>
    <col min="4092" max="4093" width="7.85546875" style="5" bestFit="1" customWidth="1"/>
    <col min="4094" max="4094" width="8" style="5" bestFit="1" customWidth="1"/>
    <col min="4095" max="4096" width="7.85546875" style="5" bestFit="1" customWidth="1"/>
    <col min="4097" max="4097" width="9.7109375" style="5" customWidth="1"/>
    <col min="4098" max="4098" width="12.85546875" style="5" customWidth="1"/>
    <col min="4099" max="4335" width="9.140625" style="5"/>
    <col min="4336" max="4336" width="9" style="5" bestFit="1" customWidth="1"/>
    <col min="4337" max="4337" width="9.85546875" style="5" bestFit="1" customWidth="1"/>
    <col min="4338" max="4338" width="9.140625" style="5" bestFit="1" customWidth="1"/>
    <col min="4339" max="4339" width="16" style="5" bestFit="1" customWidth="1"/>
    <col min="4340" max="4340" width="9" style="5" bestFit="1" customWidth="1"/>
    <col min="4341" max="4341" width="7.85546875" style="5" bestFit="1" customWidth="1"/>
    <col min="4342" max="4342" width="11.7109375" style="5" bestFit="1" customWidth="1"/>
    <col min="4343" max="4343" width="14.28515625" style="5" customWidth="1"/>
    <col min="4344" max="4344" width="11.7109375" style="5" bestFit="1" customWidth="1"/>
    <col min="4345" max="4345" width="14.140625" style="5" bestFit="1" customWidth="1"/>
    <col min="4346" max="4346" width="16.7109375" style="5" customWidth="1"/>
    <col min="4347" max="4347" width="16.5703125" style="5" customWidth="1"/>
    <col min="4348" max="4349" width="7.85546875" style="5" bestFit="1" customWidth="1"/>
    <col min="4350" max="4350" width="8" style="5" bestFit="1" customWidth="1"/>
    <col min="4351" max="4352" width="7.85546875" style="5" bestFit="1" customWidth="1"/>
    <col min="4353" max="4353" width="9.7109375" style="5" customWidth="1"/>
    <col min="4354" max="4354" width="12.85546875" style="5" customWidth="1"/>
    <col min="4355" max="4591" width="9.140625" style="5"/>
    <col min="4592" max="4592" width="9" style="5" bestFit="1" customWidth="1"/>
    <col min="4593" max="4593" width="9.85546875" style="5" bestFit="1" customWidth="1"/>
    <col min="4594" max="4594" width="9.140625" style="5" bestFit="1" customWidth="1"/>
    <col min="4595" max="4595" width="16" style="5" bestFit="1" customWidth="1"/>
    <col min="4596" max="4596" width="9" style="5" bestFit="1" customWidth="1"/>
    <col min="4597" max="4597" width="7.85546875" style="5" bestFit="1" customWidth="1"/>
    <col min="4598" max="4598" width="11.7109375" style="5" bestFit="1" customWidth="1"/>
    <col min="4599" max="4599" width="14.28515625" style="5" customWidth="1"/>
    <col min="4600" max="4600" width="11.7109375" style="5" bestFit="1" customWidth="1"/>
    <col min="4601" max="4601" width="14.140625" style="5" bestFit="1" customWidth="1"/>
    <col min="4602" max="4602" width="16.7109375" style="5" customWidth="1"/>
    <col min="4603" max="4603" width="16.5703125" style="5" customWidth="1"/>
    <col min="4604" max="4605" width="7.85546875" style="5" bestFit="1" customWidth="1"/>
    <col min="4606" max="4606" width="8" style="5" bestFit="1" customWidth="1"/>
    <col min="4607" max="4608" width="7.85546875" style="5" bestFit="1" customWidth="1"/>
    <col min="4609" max="4609" width="9.7109375" style="5" customWidth="1"/>
    <col min="4610" max="4610" width="12.85546875" style="5" customWidth="1"/>
    <col min="4611" max="4847" width="9.140625" style="5"/>
    <col min="4848" max="4848" width="9" style="5" bestFit="1" customWidth="1"/>
    <col min="4849" max="4849" width="9.85546875" style="5" bestFit="1" customWidth="1"/>
    <col min="4850" max="4850" width="9.140625" style="5" bestFit="1" customWidth="1"/>
    <col min="4851" max="4851" width="16" style="5" bestFit="1" customWidth="1"/>
    <col min="4852" max="4852" width="9" style="5" bestFit="1" customWidth="1"/>
    <col min="4853" max="4853" width="7.85546875" style="5" bestFit="1" customWidth="1"/>
    <col min="4854" max="4854" width="11.7109375" style="5" bestFit="1" customWidth="1"/>
    <col min="4855" max="4855" width="14.28515625" style="5" customWidth="1"/>
    <col min="4856" max="4856" width="11.7109375" style="5" bestFit="1" customWidth="1"/>
    <col min="4857" max="4857" width="14.140625" style="5" bestFit="1" customWidth="1"/>
    <col min="4858" max="4858" width="16.7109375" style="5" customWidth="1"/>
    <col min="4859" max="4859" width="16.5703125" style="5" customWidth="1"/>
    <col min="4860" max="4861" width="7.85546875" style="5" bestFit="1" customWidth="1"/>
    <col min="4862" max="4862" width="8" style="5" bestFit="1" customWidth="1"/>
    <col min="4863" max="4864" width="7.85546875" style="5" bestFit="1" customWidth="1"/>
    <col min="4865" max="4865" width="9.7109375" style="5" customWidth="1"/>
    <col min="4866" max="4866" width="12.85546875" style="5" customWidth="1"/>
    <col min="4867" max="5103" width="9.140625" style="5"/>
    <col min="5104" max="5104" width="9" style="5" bestFit="1" customWidth="1"/>
    <col min="5105" max="5105" width="9.85546875" style="5" bestFit="1" customWidth="1"/>
    <col min="5106" max="5106" width="9.140625" style="5" bestFit="1" customWidth="1"/>
    <col min="5107" max="5107" width="16" style="5" bestFit="1" customWidth="1"/>
    <col min="5108" max="5108" width="9" style="5" bestFit="1" customWidth="1"/>
    <col min="5109" max="5109" width="7.85546875" style="5" bestFit="1" customWidth="1"/>
    <col min="5110" max="5110" width="11.7109375" style="5" bestFit="1" customWidth="1"/>
    <col min="5111" max="5111" width="14.28515625" style="5" customWidth="1"/>
    <col min="5112" max="5112" width="11.7109375" style="5" bestFit="1" customWidth="1"/>
    <col min="5113" max="5113" width="14.140625" style="5" bestFit="1" customWidth="1"/>
    <col min="5114" max="5114" width="16.7109375" style="5" customWidth="1"/>
    <col min="5115" max="5115" width="16.5703125" style="5" customWidth="1"/>
    <col min="5116" max="5117" width="7.85546875" style="5" bestFit="1" customWidth="1"/>
    <col min="5118" max="5118" width="8" style="5" bestFit="1" customWidth="1"/>
    <col min="5119" max="5120" width="7.85546875" style="5" bestFit="1" customWidth="1"/>
    <col min="5121" max="5121" width="9.7109375" style="5" customWidth="1"/>
    <col min="5122" max="5122" width="12.85546875" style="5" customWidth="1"/>
    <col min="5123" max="5359" width="9.140625" style="5"/>
    <col min="5360" max="5360" width="9" style="5" bestFit="1" customWidth="1"/>
    <col min="5361" max="5361" width="9.85546875" style="5" bestFit="1" customWidth="1"/>
    <col min="5362" max="5362" width="9.140625" style="5" bestFit="1" customWidth="1"/>
    <col min="5363" max="5363" width="16" style="5" bestFit="1" customWidth="1"/>
    <col min="5364" max="5364" width="9" style="5" bestFit="1" customWidth="1"/>
    <col min="5365" max="5365" width="7.85546875" style="5" bestFit="1" customWidth="1"/>
    <col min="5366" max="5366" width="11.7109375" style="5" bestFit="1" customWidth="1"/>
    <col min="5367" max="5367" width="14.28515625" style="5" customWidth="1"/>
    <col min="5368" max="5368" width="11.7109375" style="5" bestFit="1" customWidth="1"/>
    <col min="5369" max="5369" width="14.140625" style="5" bestFit="1" customWidth="1"/>
    <col min="5370" max="5370" width="16.7109375" style="5" customWidth="1"/>
    <col min="5371" max="5371" width="16.5703125" style="5" customWidth="1"/>
    <col min="5372" max="5373" width="7.85546875" style="5" bestFit="1" customWidth="1"/>
    <col min="5374" max="5374" width="8" style="5" bestFit="1" customWidth="1"/>
    <col min="5375" max="5376" width="7.85546875" style="5" bestFit="1" customWidth="1"/>
    <col min="5377" max="5377" width="9.7109375" style="5" customWidth="1"/>
    <col min="5378" max="5378" width="12.85546875" style="5" customWidth="1"/>
    <col min="5379" max="5615" width="9.140625" style="5"/>
    <col min="5616" max="5616" width="9" style="5" bestFit="1" customWidth="1"/>
    <col min="5617" max="5617" width="9.85546875" style="5" bestFit="1" customWidth="1"/>
    <col min="5618" max="5618" width="9.140625" style="5" bestFit="1" customWidth="1"/>
    <col min="5619" max="5619" width="16" style="5" bestFit="1" customWidth="1"/>
    <col min="5620" max="5620" width="9" style="5" bestFit="1" customWidth="1"/>
    <col min="5621" max="5621" width="7.85546875" style="5" bestFit="1" customWidth="1"/>
    <col min="5622" max="5622" width="11.7109375" style="5" bestFit="1" customWidth="1"/>
    <col min="5623" max="5623" width="14.28515625" style="5" customWidth="1"/>
    <col min="5624" max="5624" width="11.7109375" style="5" bestFit="1" customWidth="1"/>
    <col min="5625" max="5625" width="14.140625" style="5" bestFit="1" customWidth="1"/>
    <col min="5626" max="5626" width="16.7109375" style="5" customWidth="1"/>
    <col min="5627" max="5627" width="16.5703125" style="5" customWidth="1"/>
    <col min="5628" max="5629" width="7.85546875" style="5" bestFit="1" customWidth="1"/>
    <col min="5630" max="5630" width="8" style="5" bestFit="1" customWidth="1"/>
    <col min="5631" max="5632" width="7.85546875" style="5" bestFit="1" customWidth="1"/>
    <col min="5633" max="5633" width="9.7109375" style="5" customWidth="1"/>
    <col min="5634" max="5634" width="12.85546875" style="5" customWidth="1"/>
    <col min="5635" max="5871" width="9.140625" style="5"/>
    <col min="5872" max="5872" width="9" style="5" bestFit="1" customWidth="1"/>
    <col min="5873" max="5873" width="9.85546875" style="5" bestFit="1" customWidth="1"/>
    <col min="5874" max="5874" width="9.140625" style="5" bestFit="1" customWidth="1"/>
    <col min="5875" max="5875" width="16" style="5" bestFit="1" customWidth="1"/>
    <col min="5876" max="5876" width="9" style="5" bestFit="1" customWidth="1"/>
    <col min="5877" max="5877" width="7.85546875" style="5" bestFit="1" customWidth="1"/>
    <col min="5878" max="5878" width="11.7109375" style="5" bestFit="1" customWidth="1"/>
    <col min="5879" max="5879" width="14.28515625" style="5" customWidth="1"/>
    <col min="5880" max="5880" width="11.7109375" style="5" bestFit="1" customWidth="1"/>
    <col min="5881" max="5881" width="14.140625" style="5" bestFit="1" customWidth="1"/>
    <col min="5882" max="5882" width="16.7109375" style="5" customWidth="1"/>
    <col min="5883" max="5883" width="16.5703125" style="5" customWidth="1"/>
    <col min="5884" max="5885" width="7.85546875" style="5" bestFit="1" customWidth="1"/>
    <col min="5886" max="5886" width="8" style="5" bestFit="1" customWidth="1"/>
    <col min="5887" max="5888" width="7.85546875" style="5" bestFit="1" customWidth="1"/>
    <col min="5889" max="5889" width="9.7109375" style="5" customWidth="1"/>
    <col min="5890" max="5890" width="12.85546875" style="5" customWidth="1"/>
    <col min="5891" max="6127" width="9.140625" style="5"/>
    <col min="6128" max="6128" width="9" style="5" bestFit="1" customWidth="1"/>
    <col min="6129" max="6129" width="9.85546875" style="5" bestFit="1" customWidth="1"/>
    <col min="6130" max="6130" width="9.140625" style="5" bestFit="1" customWidth="1"/>
    <col min="6131" max="6131" width="16" style="5" bestFit="1" customWidth="1"/>
    <col min="6132" max="6132" width="9" style="5" bestFit="1" customWidth="1"/>
    <col min="6133" max="6133" width="7.85546875" style="5" bestFit="1" customWidth="1"/>
    <col min="6134" max="6134" width="11.7109375" style="5" bestFit="1" customWidth="1"/>
    <col min="6135" max="6135" width="14.28515625" style="5" customWidth="1"/>
    <col min="6136" max="6136" width="11.7109375" style="5" bestFit="1" customWidth="1"/>
    <col min="6137" max="6137" width="14.140625" style="5" bestFit="1" customWidth="1"/>
    <col min="6138" max="6138" width="16.7109375" style="5" customWidth="1"/>
    <col min="6139" max="6139" width="16.5703125" style="5" customWidth="1"/>
    <col min="6140" max="6141" width="7.85546875" style="5" bestFit="1" customWidth="1"/>
    <col min="6142" max="6142" width="8" style="5" bestFit="1" customWidth="1"/>
    <col min="6143" max="6144" width="7.85546875" style="5" bestFit="1" customWidth="1"/>
    <col min="6145" max="6145" width="9.7109375" style="5" customWidth="1"/>
    <col min="6146" max="6146" width="12.85546875" style="5" customWidth="1"/>
    <col min="6147" max="6383" width="9.140625" style="5"/>
    <col min="6384" max="6384" width="9" style="5" bestFit="1" customWidth="1"/>
    <col min="6385" max="6385" width="9.85546875" style="5" bestFit="1" customWidth="1"/>
    <col min="6386" max="6386" width="9.140625" style="5" bestFit="1" customWidth="1"/>
    <col min="6387" max="6387" width="16" style="5" bestFit="1" customWidth="1"/>
    <col min="6388" max="6388" width="9" style="5" bestFit="1" customWidth="1"/>
    <col min="6389" max="6389" width="7.85546875" style="5" bestFit="1" customWidth="1"/>
    <col min="6390" max="6390" width="11.7109375" style="5" bestFit="1" customWidth="1"/>
    <col min="6391" max="6391" width="14.28515625" style="5" customWidth="1"/>
    <col min="6392" max="6392" width="11.7109375" style="5" bestFit="1" customWidth="1"/>
    <col min="6393" max="6393" width="14.140625" style="5" bestFit="1" customWidth="1"/>
    <col min="6394" max="6394" width="16.7109375" style="5" customWidth="1"/>
    <col min="6395" max="6395" width="16.5703125" style="5" customWidth="1"/>
    <col min="6396" max="6397" width="7.85546875" style="5" bestFit="1" customWidth="1"/>
    <col min="6398" max="6398" width="8" style="5" bestFit="1" customWidth="1"/>
    <col min="6399" max="6400" width="7.85546875" style="5" bestFit="1" customWidth="1"/>
    <col min="6401" max="6401" width="9.7109375" style="5" customWidth="1"/>
    <col min="6402" max="6402" width="12.85546875" style="5" customWidth="1"/>
    <col min="6403" max="6639" width="9.140625" style="5"/>
    <col min="6640" max="6640" width="9" style="5" bestFit="1" customWidth="1"/>
    <col min="6641" max="6641" width="9.85546875" style="5" bestFit="1" customWidth="1"/>
    <col min="6642" max="6642" width="9.140625" style="5" bestFit="1" customWidth="1"/>
    <col min="6643" max="6643" width="16" style="5" bestFit="1" customWidth="1"/>
    <col min="6644" max="6644" width="9" style="5" bestFit="1" customWidth="1"/>
    <col min="6645" max="6645" width="7.85546875" style="5" bestFit="1" customWidth="1"/>
    <col min="6646" max="6646" width="11.7109375" style="5" bestFit="1" customWidth="1"/>
    <col min="6647" max="6647" width="14.28515625" style="5" customWidth="1"/>
    <col min="6648" max="6648" width="11.7109375" style="5" bestFit="1" customWidth="1"/>
    <col min="6649" max="6649" width="14.140625" style="5" bestFit="1" customWidth="1"/>
    <col min="6650" max="6650" width="16.7109375" style="5" customWidth="1"/>
    <col min="6651" max="6651" width="16.5703125" style="5" customWidth="1"/>
    <col min="6652" max="6653" width="7.85546875" style="5" bestFit="1" customWidth="1"/>
    <col min="6654" max="6654" width="8" style="5" bestFit="1" customWidth="1"/>
    <col min="6655" max="6656" width="7.85546875" style="5" bestFit="1" customWidth="1"/>
    <col min="6657" max="6657" width="9.7109375" style="5" customWidth="1"/>
    <col min="6658" max="6658" width="12.85546875" style="5" customWidth="1"/>
    <col min="6659" max="6895" width="9.140625" style="5"/>
    <col min="6896" max="6896" width="9" style="5" bestFit="1" customWidth="1"/>
    <col min="6897" max="6897" width="9.85546875" style="5" bestFit="1" customWidth="1"/>
    <col min="6898" max="6898" width="9.140625" style="5" bestFit="1" customWidth="1"/>
    <col min="6899" max="6899" width="16" style="5" bestFit="1" customWidth="1"/>
    <col min="6900" max="6900" width="9" style="5" bestFit="1" customWidth="1"/>
    <col min="6901" max="6901" width="7.85546875" style="5" bestFit="1" customWidth="1"/>
    <col min="6902" max="6902" width="11.7109375" style="5" bestFit="1" customWidth="1"/>
    <col min="6903" max="6903" width="14.28515625" style="5" customWidth="1"/>
    <col min="6904" max="6904" width="11.7109375" style="5" bestFit="1" customWidth="1"/>
    <col min="6905" max="6905" width="14.140625" style="5" bestFit="1" customWidth="1"/>
    <col min="6906" max="6906" width="16.7109375" style="5" customWidth="1"/>
    <col min="6907" max="6907" width="16.5703125" style="5" customWidth="1"/>
    <col min="6908" max="6909" width="7.85546875" style="5" bestFit="1" customWidth="1"/>
    <col min="6910" max="6910" width="8" style="5" bestFit="1" customWidth="1"/>
    <col min="6911" max="6912" width="7.85546875" style="5" bestFit="1" customWidth="1"/>
    <col min="6913" max="6913" width="9.7109375" style="5" customWidth="1"/>
    <col min="6914" max="6914" width="12.85546875" style="5" customWidth="1"/>
    <col min="6915" max="7151" width="9.140625" style="5"/>
    <col min="7152" max="7152" width="9" style="5" bestFit="1" customWidth="1"/>
    <col min="7153" max="7153" width="9.85546875" style="5" bestFit="1" customWidth="1"/>
    <col min="7154" max="7154" width="9.140625" style="5" bestFit="1" customWidth="1"/>
    <col min="7155" max="7155" width="16" style="5" bestFit="1" customWidth="1"/>
    <col min="7156" max="7156" width="9" style="5" bestFit="1" customWidth="1"/>
    <col min="7157" max="7157" width="7.85546875" style="5" bestFit="1" customWidth="1"/>
    <col min="7158" max="7158" width="11.7109375" style="5" bestFit="1" customWidth="1"/>
    <col min="7159" max="7159" width="14.28515625" style="5" customWidth="1"/>
    <col min="7160" max="7160" width="11.7109375" style="5" bestFit="1" customWidth="1"/>
    <col min="7161" max="7161" width="14.140625" style="5" bestFit="1" customWidth="1"/>
    <col min="7162" max="7162" width="16.7109375" style="5" customWidth="1"/>
    <col min="7163" max="7163" width="16.5703125" style="5" customWidth="1"/>
    <col min="7164" max="7165" width="7.85546875" style="5" bestFit="1" customWidth="1"/>
    <col min="7166" max="7166" width="8" style="5" bestFit="1" customWidth="1"/>
    <col min="7167" max="7168" width="7.85546875" style="5" bestFit="1" customWidth="1"/>
    <col min="7169" max="7169" width="9.7109375" style="5" customWidth="1"/>
    <col min="7170" max="7170" width="12.85546875" style="5" customWidth="1"/>
    <col min="7171" max="7407" width="9.140625" style="5"/>
    <col min="7408" max="7408" width="9" style="5" bestFit="1" customWidth="1"/>
    <col min="7409" max="7409" width="9.85546875" style="5" bestFit="1" customWidth="1"/>
    <col min="7410" max="7410" width="9.140625" style="5" bestFit="1" customWidth="1"/>
    <col min="7411" max="7411" width="16" style="5" bestFit="1" customWidth="1"/>
    <col min="7412" max="7412" width="9" style="5" bestFit="1" customWidth="1"/>
    <col min="7413" max="7413" width="7.85546875" style="5" bestFit="1" customWidth="1"/>
    <col min="7414" max="7414" width="11.7109375" style="5" bestFit="1" customWidth="1"/>
    <col min="7415" max="7415" width="14.28515625" style="5" customWidth="1"/>
    <col min="7416" max="7416" width="11.7109375" style="5" bestFit="1" customWidth="1"/>
    <col min="7417" max="7417" width="14.140625" style="5" bestFit="1" customWidth="1"/>
    <col min="7418" max="7418" width="16.7109375" style="5" customWidth="1"/>
    <col min="7419" max="7419" width="16.5703125" style="5" customWidth="1"/>
    <col min="7420" max="7421" width="7.85546875" style="5" bestFit="1" customWidth="1"/>
    <col min="7422" max="7422" width="8" style="5" bestFit="1" customWidth="1"/>
    <col min="7423" max="7424" width="7.85546875" style="5" bestFit="1" customWidth="1"/>
    <col min="7425" max="7425" width="9.7109375" style="5" customWidth="1"/>
    <col min="7426" max="7426" width="12.85546875" style="5" customWidth="1"/>
    <col min="7427" max="7663" width="9.140625" style="5"/>
    <col min="7664" max="7664" width="9" style="5" bestFit="1" customWidth="1"/>
    <col min="7665" max="7665" width="9.85546875" style="5" bestFit="1" customWidth="1"/>
    <col min="7666" max="7666" width="9.140625" style="5" bestFit="1" customWidth="1"/>
    <col min="7667" max="7667" width="16" style="5" bestFit="1" customWidth="1"/>
    <col min="7668" max="7668" width="9" style="5" bestFit="1" customWidth="1"/>
    <col min="7669" max="7669" width="7.85546875" style="5" bestFit="1" customWidth="1"/>
    <col min="7670" max="7670" width="11.7109375" style="5" bestFit="1" customWidth="1"/>
    <col min="7671" max="7671" width="14.28515625" style="5" customWidth="1"/>
    <col min="7672" max="7672" width="11.7109375" style="5" bestFit="1" customWidth="1"/>
    <col min="7673" max="7673" width="14.140625" style="5" bestFit="1" customWidth="1"/>
    <col min="7674" max="7674" width="16.7109375" style="5" customWidth="1"/>
    <col min="7675" max="7675" width="16.5703125" style="5" customWidth="1"/>
    <col min="7676" max="7677" width="7.85546875" style="5" bestFit="1" customWidth="1"/>
    <col min="7678" max="7678" width="8" style="5" bestFit="1" customWidth="1"/>
    <col min="7679" max="7680" width="7.85546875" style="5" bestFit="1" customWidth="1"/>
    <col min="7681" max="7681" width="9.7109375" style="5" customWidth="1"/>
    <col min="7682" max="7682" width="12.85546875" style="5" customWidth="1"/>
    <col min="7683" max="7919" width="9.140625" style="5"/>
    <col min="7920" max="7920" width="9" style="5" bestFit="1" customWidth="1"/>
    <col min="7921" max="7921" width="9.85546875" style="5" bestFit="1" customWidth="1"/>
    <col min="7922" max="7922" width="9.140625" style="5" bestFit="1" customWidth="1"/>
    <col min="7923" max="7923" width="16" style="5" bestFit="1" customWidth="1"/>
    <col min="7924" max="7924" width="9" style="5" bestFit="1" customWidth="1"/>
    <col min="7925" max="7925" width="7.85546875" style="5" bestFit="1" customWidth="1"/>
    <col min="7926" max="7926" width="11.7109375" style="5" bestFit="1" customWidth="1"/>
    <col min="7927" max="7927" width="14.28515625" style="5" customWidth="1"/>
    <col min="7928" max="7928" width="11.7109375" style="5" bestFit="1" customWidth="1"/>
    <col min="7929" max="7929" width="14.140625" style="5" bestFit="1" customWidth="1"/>
    <col min="7930" max="7930" width="16.7109375" style="5" customWidth="1"/>
    <col min="7931" max="7931" width="16.5703125" style="5" customWidth="1"/>
    <col min="7932" max="7933" width="7.85546875" style="5" bestFit="1" customWidth="1"/>
    <col min="7934" max="7934" width="8" style="5" bestFit="1" customWidth="1"/>
    <col min="7935" max="7936" width="7.85546875" style="5" bestFit="1" customWidth="1"/>
    <col min="7937" max="7937" width="9.7109375" style="5" customWidth="1"/>
    <col min="7938" max="7938" width="12.85546875" style="5" customWidth="1"/>
    <col min="7939" max="8175" width="9.140625" style="5"/>
    <col min="8176" max="8176" width="9" style="5" bestFit="1" customWidth="1"/>
    <col min="8177" max="8177" width="9.85546875" style="5" bestFit="1" customWidth="1"/>
    <col min="8178" max="8178" width="9.140625" style="5" bestFit="1" customWidth="1"/>
    <col min="8179" max="8179" width="16" style="5" bestFit="1" customWidth="1"/>
    <col min="8180" max="8180" width="9" style="5" bestFit="1" customWidth="1"/>
    <col min="8181" max="8181" width="7.85546875" style="5" bestFit="1" customWidth="1"/>
    <col min="8182" max="8182" width="11.7109375" style="5" bestFit="1" customWidth="1"/>
    <col min="8183" max="8183" width="14.28515625" style="5" customWidth="1"/>
    <col min="8184" max="8184" width="11.7109375" style="5" bestFit="1" customWidth="1"/>
    <col min="8185" max="8185" width="14.140625" style="5" bestFit="1" customWidth="1"/>
    <col min="8186" max="8186" width="16.7109375" style="5" customWidth="1"/>
    <col min="8187" max="8187" width="16.5703125" style="5" customWidth="1"/>
    <col min="8188" max="8189" width="7.85546875" style="5" bestFit="1" customWidth="1"/>
    <col min="8190" max="8190" width="8" style="5" bestFit="1" customWidth="1"/>
    <col min="8191" max="8192" width="7.85546875" style="5" bestFit="1" customWidth="1"/>
    <col min="8193" max="8193" width="9.7109375" style="5" customWidth="1"/>
    <col min="8194" max="8194" width="12.85546875" style="5" customWidth="1"/>
    <col min="8195" max="8431" width="9.140625" style="5"/>
    <col min="8432" max="8432" width="9" style="5" bestFit="1" customWidth="1"/>
    <col min="8433" max="8433" width="9.85546875" style="5" bestFit="1" customWidth="1"/>
    <col min="8434" max="8434" width="9.140625" style="5" bestFit="1" customWidth="1"/>
    <col min="8435" max="8435" width="16" style="5" bestFit="1" customWidth="1"/>
    <col min="8436" max="8436" width="9" style="5" bestFit="1" customWidth="1"/>
    <col min="8437" max="8437" width="7.85546875" style="5" bestFit="1" customWidth="1"/>
    <col min="8438" max="8438" width="11.7109375" style="5" bestFit="1" customWidth="1"/>
    <col min="8439" max="8439" width="14.28515625" style="5" customWidth="1"/>
    <col min="8440" max="8440" width="11.7109375" style="5" bestFit="1" customWidth="1"/>
    <col min="8441" max="8441" width="14.140625" style="5" bestFit="1" customWidth="1"/>
    <col min="8442" max="8442" width="16.7109375" style="5" customWidth="1"/>
    <col min="8443" max="8443" width="16.5703125" style="5" customWidth="1"/>
    <col min="8444" max="8445" width="7.85546875" style="5" bestFit="1" customWidth="1"/>
    <col min="8446" max="8446" width="8" style="5" bestFit="1" customWidth="1"/>
    <col min="8447" max="8448" width="7.85546875" style="5" bestFit="1" customWidth="1"/>
    <col min="8449" max="8449" width="9.7109375" style="5" customWidth="1"/>
    <col min="8450" max="8450" width="12.85546875" style="5" customWidth="1"/>
    <col min="8451" max="8687" width="9.140625" style="5"/>
    <col min="8688" max="8688" width="9" style="5" bestFit="1" customWidth="1"/>
    <col min="8689" max="8689" width="9.85546875" style="5" bestFit="1" customWidth="1"/>
    <col min="8690" max="8690" width="9.140625" style="5" bestFit="1" customWidth="1"/>
    <col min="8691" max="8691" width="16" style="5" bestFit="1" customWidth="1"/>
    <col min="8692" max="8692" width="9" style="5" bestFit="1" customWidth="1"/>
    <col min="8693" max="8693" width="7.85546875" style="5" bestFit="1" customWidth="1"/>
    <col min="8694" max="8694" width="11.7109375" style="5" bestFit="1" customWidth="1"/>
    <col min="8695" max="8695" width="14.28515625" style="5" customWidth="1"/>
    <col min="8696" max="8696" width="11.7109375" style="5" bestFit="1" customWidth="1"/>
    <col min="8697" max="8697" width="14.140625" style="5" bestFit="1" customWidth="1"/>
    <col min="8698" max="8698" width="16.7109375" style="5" customWidth="1"/>
    <col min="8699" max="8699" width="16.5703125" style="5" customWidth="1"/>
    <col min="8700" max="8701" width="7.85546875" style="5" bestFit="1" customWidth="1"/>
    <col min="8702" max="8702" width="8" style="5" bestFit="1" customWidth="1"/>
    <col min="8703" max="8704" width="7.85546875" style="5" bestFit="1" customWidth="1"/>
    <col min="8705" max="8705" width="9.7109375" style="5" customWidth="1"/>
    <col min="8706" max="8706" width="12.85546875" style="5" customWidth="1"/>
    <col min="8707" max="8943" width="9.140625" style="5"/>
    <col min="8944" max="8944" width="9" style="5" bestFit="1" customWidth="1"/>
    <col min="8945" max="8945" width="9.85546875" style="5" bestFit="1" customWidth="1"/>
    <col min="8946" max="8946" width="9.140625" style="5" bestFit="1" customWidth="1"/>
    <col min="8947" max="8947" width="16" style="5" bestFit="1" customWidth="1"/>
    <col min="8948" max="8948" width="9" style="5" bestFit="1" customWidth="1"/>
    <col min="8949" max="8949" width="7.85546875" style="5" bestFit="1" customWidth="1"/>
    <col min="8950" max="8950" width="11.7109375" style="5" bestFit="1" customWidth="1"/>
    <col min="8951" max="8951" width="14.28515625" style="5" customWidth="1"/>
    <col min="8952" max="8952" width="11.7109375" style="5" bestFit="1" customWidth="1"/>
    <col min="8953" max="8953" width="14.140625" style="5" bestFit="1" customWidth="1"/>
    <col min="8954" max="8954" width="16.7109375" style="5" customWidth="1"/>
    <col min="8955" max="8955" width="16.5703125" style="5" customWidth="1"/>
    <col min="8956" max="8957" width="7.85546875" style="5" bestFit="1" customWidth="1"/>
    <col min="8958" max="8958" width="8" style="5" bestFit="1" customWidth="1"/>
    <col min="8959" max="8960" width="7.85546875" style="5" bestFit="1" customWidth="1"/>
    <col min="8961" max="8961" width="9.7109375" style="5" customWidth="1"/>
    <col min="8962" max="8962" width="12.85546875" style="5" customWidth="1"/>
    <col min="8963" max="9199" width="9.140625" style="5"/>
    <col min="9200" max="9200" width="9" style="5" bestFit="1" customWidth="1"/>
    <col min="9201" max="9201" width="9.85546875" style="5" bestFit="1" customWidth="1"/>
    <col min="9202" max="9202" width="9.140625" style="5" bestFit="1" customWidth="1"/>
    <col min="9203" max="9203" width="16" style="5" bestFit="1" customWidth="1"/>
    <col min="9204" max="9204" width="9" style="5" bestFit="1" customWidth="1"/>
    <col min="9205" max="9205" width="7.85546875" style="5" bestFit="1" customWidth="1"/>
    <col min="9206" max="9206" width="11.7109375" style="5" bestFit="1" customWidth="1"/>
    <col min="9207" max="9207" width="14.28515625" style="5" customWidth="1"/>
    <col min="9208" max="9208" width="11.7109375" style="5" bestFit="1" customWidth="1"/>
    <col min="9209" max="9209" width="14.140625" style="5" bestFit="1" customWidth="1"/>
    <col min="9210" max="9210" width="16.7109375" style="5" customWidth="1"/>
    <col min="9211" max="9211" width="16.5703125" style="5" customWidth="1"/>
    <col min="9212" max="9213" width="7.85546875" style="5" bestFit="1" customWidth="1"/>
    <col min="9214" max="9214" width="8" style="5" bestFit="1" customWidth="1"/>
    <col min="9215" max="9216" width="7.85546875" style="5" bestFit="1" customWidth="1"/>
    <col min="9217" max="9217" width="9.7109375" style="5" customWidth="1"/>
    <col min="9218" max="9218" width="12.85546875" style="5" customWidth="1"/>
    <col min="9219" max="9455" width="9.140625" style="5"/>
    <col min="9456" max="9456" width="9" style="5" bestFit="1" customWidth="1"/>
    <col min="9457" max="9457" width="9.85546875" style="5" bestFit="1" customWidth="1"/>
    <col min="9458" max="9458" width="9.140625" style="5" bestFit="1" customWidth="1"/>
    <col min="9459" max="9459" width="16" style="5" bestFit="1" customWidth="1"/>
    <col min="9460" max="9460" width="9" style="5" bestFit="1" customWidth="1"/>
    <col min="9461" max="9461" width="7.85546875" style="5" bestFit="1" customWidth="1"/>
    <col min="9462" max="9462" width="11.7109375" style="5" bestFit="1" customWidth="1"/>
    <col min="9463" max="9463" width="14.28515625" style="5" customWidth="1"/>
    <col min="9464" max="9464" width="11.7109375" style="5" bestFit="1" customWidth="1"/>
    <col min="9465" max="9465" width="14.140625" style="5" bestFit="1" customWidth="1"/>
    <col min="9466" max="9466" width="16.7109375" style="5" customWidth="1"/>
    <col min="9467" max="9467" width="16.5703125" style="5" customWidth="1"/>
    <col min="9468" max="9469" width="7.85546875" style="5" bestFit="1" customWidth="1"/>
    <col min="9470" max="9470" width="8" style="5" bestFit="1" customWidth="1"/>
    <col min="9471" max="9472" width="7.85546875" style="5" bestFit="1" customWidth="1"/>
    <col min="9473" max="9473" width="9.7109375" style="5" customWidth="1"/>
    <col min="9474" max="9474" width="12.85546875" style="5" customWidth="1"/>
    <col min="9475" max="9711" width="9.140625" style="5"/>
    <col min="9712" max="9712" width="9" style="5" bestFit="1" customWidth="1"/>
    <col min="9713" max="9713" width="9.85546875" style="5" bestFit="1" customWidth="1"/>
    <col min="9714" max="9714" width="9.140625" style="5" bestFit="1" customWidth="1"/>
    <col min="9715" max="9715" width="16" style="5" bestFit="1" customWidth="1"/>
    <col min="9716" max="9716" width="9" style="5" bestFit="1" customWidth="1"/>
    <col min="9717" max="9717" width="7.85546875" style="5" bestFit="1" customWidth="1"/>
    <col min="9718" max="9718" width="11.7109375" style="5" bestFit="1" customWidth="1"/>
    <col min="9719" max="9719" width="14.28515625" style="5" customWidth="1"/>
    <col min="9720" max="9720" width="11.7109375" style="5" bestFit="1" customWidth="1"/>
    <col min="9721" max="9721" width="14.140625" style="5" bestFit="1" customWidth="1"/>
    <col min="9722" max="9722" width="16.7109375" style="5" customWidth="1"/>
    <col min="9723" max="9723" width="16.5703125" style="5" customWidth="1"/>
    <col min="9724" max="9725" width="7.85546875" style="5" bestFit="1" customWidth="1"/>
    <col min="9726" max="9726" width="8" style="5" bestFit="1" customWidth="1"/>
    <col min="9727" max="9728" width="7.85546875" style="5" bestFit="1" customWidth="1"/>
    <col min="9729" max="9729" width="9.7109375" style="5" customWidth="1"/>
    <col min="9730" max="9730" width="12.85546875" style="5" customWidth="1"/>
    <col min="9731" max="9967" width="9.140625" style="5"/>
    <col min="9968" max="9968" width="9" style="5" bestFit="1" customWidth="1"/>
    <col min="9969" max="9969" width="9.85546875" style="5" bestFit="1" customWidth="1"/>
    <col min="9970" max="9970" width="9.140625" style="5" bestFit="1" customWidth="1"/>
    <col min="9971" max="9971" width="16" style="5" bestFit="1" customWidth="1"/>
    <col min="9972" max="9972" width="9" style="5" bestFit="1" customWidth="1"/>
    <col min="9973" max="9973" width="7.85546875" style="5" bestFit="1" customWidth="1"/>
    <col min="9974" max="9974" width="11.7109375" style="5" bestFit="1" customWidth="1"/>
    <col min="9975" max="9975" width="14.28515625" style="5" customWidth="1"/>
    <col min="9976" max="9976" width="11.7109375" style="5" bestFit="1" customWidth="1"/>
    <col min="9977" max="9977" width="14.140625" style="5" bestFit="1" customWidth="1"/>
    <col min="9978" max="9978" width="16.7109375" style="5" customWidth="1"/>
    <col min="9979" max="9979" width="16.5703125" style="5" customWidth="1"/>
    <col min="9980" max="9981" width="7.85546875" style="5" bestFit="1" customWidth="1"/>
    <col min="9982" max="9982" width="8" style="5" bestFit="1" customWidth="1"/>
    <col min="9983" max="9984" width="7.85546875" style="5" bestFit="1" customWidth="1"/>
    <col min="9985" max="9985" width="9.7109375" style="5" customWidth="1"/>
    <col min="9986" max="9986" width="12.85546875" style="5" customWidth="1"/>
    <col min="9987" max="10223" width="9.140625" style="5"/>
    <col min="10224" max="10224" width="9" style="5" bestFit="1" customWidth="1"/>
    <col min="10225" max="10225" width="9.85546875" style="5" bestFit="1" customWidth="1"/>
    <col min="10226" max="10226" width="9.140625" style="5" bestFit="1" customWidth="1"/>
    <col min="10227" max="10227" width="16" style="5" bestFit="1" customWidth="1"/>
    <col min="10228" max="10228" width="9" style="5" bestFit="1" customWidth="1"/>
    <col min="10229" max="10229" width="7.85546875" style="5" bestFit="1" customWidth="1"/>
    <col min="10230" max="10230" width="11.7109375" style="5" bestFit="1" customWidth="1"/>
    <col min="10231" max="10231" width="14.28515625" style="5" customWidth="1"/>
    <col min="10232" max="10232" width="11.7109375" style="5" bestFit="1" customWidth="1"/>
    <col min="10233" max="10233" width="14.140625" style="5" bestFit="1" customWidth="1"/>
    <col min="10234" max="10234" width="16.7109375" style="5" customWidth="1"/>
    <col min="10235" max="10235" width="16.5703125" style="5" customWidth="1"/>
    <col min="10236" max="10237" width="7.85546875" style="5" bestFit="1" customWidth="1"/>
    <col min="10238" max="10238" width="8" style="5" bestFit="1" customWidth="1"/>
    <col min="10239" max="10240" width="7.85546875" style="5" bestFit="1" customWidth="1"/>
    <col min="10241" max="10241" width="9.7109375" style="5" customWidth="1"/>
    <col min="10242" max="10242" width="12.85546875" style="5" customWidth="1"/>
    <col min="10243" max="10479" width="9.140625" style="5"/>
    <col min="10480" max="10480" width="9" style="5" bestFit="1" customWidth="1"/>
    <col min="10481" max="10481" width="9.85546875" style="5" bestFit="1" customWidth="1"/>
    <col min="10482" max="10482" width="9.140625" style="5" bestFit="1" customWidth="1"/>
    <col min="10483" max="10483" width="16" style="5" bestFit="1" customWidth="1"/>
    <col min="10484" max="10484" width="9" style="5" bestFit="1" customWidth="1"/>
    <col min="10485" max="10485" width="7.85546875" style="5" bestFit="1" customWidth="1"/>
    <col min="10486" max="10486" width="11.7109375" style="5" bestFit="1" customWidth="1"/>
    <col min="10487" max="10487" width="14.28515625" style="5" customWidth="1"/>
    <col min="10488" max="10488" width="11.7109375" style="5" bestFit="1" customWidth="1"/>
    <col min="10489" max="10489" width="14.140625" style="5" bestFit="1" customWidth="1"/>
    <col min="10490" max="10490" width="16.7109375" style="5" customWidth="1"/>
    <col min="10491" max="10491" width="16.5703125" style="5" customWidth="1"/>
    <col min="10492" max="10493" width="7.85546875" style="5" bestFit="1" customWidth="1"/>
    <col min="10494" max="10494" width="8" style="5" bestFit="1" customWidth="1"/>
    <col min="10495" max="10496" width="7.85546875" style="5" bestFit="1" customWidth="1"/>
    <col min="10497" max="10497" width="9.7109375" style="5" customWidth="1"/>
    <col min="10498" max="10498" width="12.85546875" style="5" customWidth="1"/>
    <col min="10499" max="10735" width="9.140625" style="5"/>
    <col min="10736" max="10736" width="9" style="5" bestFit="1" customWidth="1"/>
    <col min="10737" max="10737" width="9.85546875" style="5" bestFit="1" customWidth="1"/>
    <col min="10738" max="10738" width="9.140625" style="5" bestFit="1" customWidth="1"/>
    <col min="10739" max="10739" width="16" style="5" bestFit="1" customWidth="1"/>
    <col min="10740" max="10740" width="9" style="5" bestFit="1" customWidth="1"/>
    <col min="10741" max="10741" width="7.85546875" style="5" bestFit="1" customWidth="1"/>
    <col min="10742" max="10742" width="11.7109375" style="5" bestFit="1" customWidth="1"/>
    <col min="10743" max="10743" width="14.28515625" style="5" customWidth="1"/>
    <col min="10744" max="10744" width="11.7109375" style="5" bestFit="1" customWidth="1"/>
    <col min="10745" max="10745" width="14.140625" style="5" bestFit="1" customWidth="1"/>
    <col min="10746" max="10746" width="16.7109375" style="5" customWidth="1"/>
    <col min="10747" max="10747" width="16.5703125" style="5" customWidth="1"/>
    <col min="10748" max="10749" width="7.85546875" style="5" bestFit="1" customWidth="1"/>
    <col min="10750" max="10750" width="8" style="5" bestFit="1" customWidth="1"/>
    <col min="10751" max="10752" width="7.85546875" style="5" bestFit="1" customWidth="1"/>
    <col min="10753" max="10753" width="9.7109375" style="5" customWidth="1"/>
    <col min="10754" max="10754" width="12.85546875" style="5" customWidth="1"/>
    <col min="10755" max="10991" width="9.140625" style="5"/>
    <col min="10992" max="10992" width="9" style="5" bestFit="1" customWidth="1"/>
    <col min="10993" max="10993" width="9.85546875" style="5" bestFit="1" customWidth="1"/>
    <col min="10994" max="10994" width="9.140625" style="5" bestFit="1" customWidth="1"/>
    <col min="10995" max="10995" width="16" style="5" bestFit="1" customWidth="1"/>
    <col min="10996" max="10996" width="9" style="5" bestFit="1" customWidth="1"/>
    <col min="10997" max="10997" width="7.85546875" style="5" bestFit="1" customWidth="1"/>
    <col min="10998" max="10998" width="11.7109375" style="5" bestFit="1" customWidth="1"/>
    <col min="10999" max="10999" width="14.28515625" style="5" customWidth="1"/>
    <col min="11000" max="11000" width="11.7109375" style="5" bestFit="1" customWidth="1"/>
    <col min="11001" max="11001" width="14.140625" style="5" bestFit="1" customWidth="1"/>
    <col min="11002" max="11002" width="16.7109375" style="5" customWidth="1"/>
    <col min="11003" max="11003" width="16.5703125" style="5" customWidth="1"/>
    <col min="11004" max="11005" width="7.85546875" style="5" bestFit="1" customWidth="1"/>
    <col min="11006" max="11006" width="8" style="5" bestFit="1" customWidth="1"/>
    <col min="11007" max="11008" width="7.85546875" style="5" bestFit="1" customWidth="1"/>
    <col min="11009" max="11009" width="9.7109375" style="5" customWidth="1"/>
    <col min="11010" max="11010" width="12.85546875" style="5" customWidth="1"/>
    <col min="11011" max="11247" width="9.140625" style="5"/>
    <col min="11248" max="11248" width="9" style="5" bestFit="1" customWidth="1"/>
    <col min="11249" max="11249" width="9.85546875" style="5" bestFit="1" customWidth="1"/>
    <col min="11250" max="11250" width="9.140625" style="5" bestFit="1" customWidth="1"/>
    <col min="11251" max="11251" width="16" style="5" bestFit="1" customWidth="1"/>
    <col min="11252" max="11252" width="9" style="5" bestFit="1" customWidth="1"/>
    <col min="11253" max="11253" width="7.85546875" style="5" bestFit="1" customWidth="1"/>
    <col min="11254" max="11254" width="11.7109375" style="5" bestFit="1" customWidth="1"/>
    <col min="11255" max="11255" width="14.28515625" style="5" customWidth="1"/>
    <col min="11256" max="11256" width="11.7109375" style="5" bestFit="1" customWidth="1"/>
    <col min="11257" max="11257" width="14.140625" style="5" bestFit="1" customWidth="1"/>
    <col min="11258" max="11258" width="16.7109375" style="5" customWidth="1"/>
    <col min="11259" max="11259" width="16.5703125" style="5" customWidth="1"/>
    <col min="11260" max="11261" width="7.85546875" style="5" bestFit="1" customWidth="1"/>
    <col min="11262" max="11262" width="8" style="5" bestFit="1" customWidth="1"/>
    <col min="11263" max="11264" width="7.85546875" style="5" bestFit="1" customWidth="1"/>
    <col min="11265" max="11265" width="9.7109375" style="5" customWidth="1"/>
    <col min="11266" max="11266" width="12.85546875" style="5" customWidth="1"/>
    <col min="11267" max="11503" width="9.140625" style="5"/>
    <col min="11504" max="11504" width="9" style="5" bestFit="1" customWidth="1"/>
    <col min="11505" max="11505" width="9.85546875" style="5" bestFit="1" customWidth="1"/>
    <col min="11506" max="11506" width="9.140625" style="5" bestFit="1" customWidth="1"/>
    <col min="11507" max="11507" width="16" style="5" bestFit="1" customWidth="1"/>
    <col min="11508" max="11508" width="9" style="5" bestFit="1" customWidth="1"/>
    <col min="11509" max="11509" width="7.85546875" style="5" bestFit="1" customWidth="1"/>
    <col min="11510" max="11510" width="11.7109375" style="5" bestFit="1" customWidth="1"/>
    <col min="11511" max="11511" width="14.28515625" style="5" customWidth="1"/>
    <col min="11512" max="11512" width="11.7109375" style="5" bestFit="1" customWidth="1"/>
    <col min="11513" max="11513" width="14.140625" style="5" bestFit="1" customWidth="1"/>
    <col min="11514" max="11514" width="16.7109375" style="5" customWidth="1"/>
    <col min="11515" max="11515" width="16.5703125" style="5" customWidth="1"/>
    <col min="11516" max="11517" width="7.85546875" style="5" bestFit="1" customWidth="1"/>
    <col min="11518" max="11518" width="8" style="5" bestFit="1" customWidth="1"/>
    <col min="11519" max="11520" width="7.85546875" style="5" bestFit="1" customWidth="1"/>
    <col min="11521" max="11521" width="9.7109375" style="5" customWidth="1"/>
    <col min="11522" max="11522" width="12.85546875" style="5" customWidth="1"/>
    <col min="11523" max="11759" width="9.140625" style="5"/>
    <col min="11760" max="11760" width="9" style="5" bestFit="1" customWidth="1"/>
    <col min="11761" max="11761" width="9.85546875" style="5" bestFit="1" customWidth="1"/>
    <col min="11762" max="11762" width="9.140625" style="5" bestFit="1" customWidth="1"/>
    <col min="11763" max="11763" width="16" style="5" bestFit="1" customWidth="1"/>
    <col min="11764" max="11764" width="9" style="5" bestFit="1" customWidth="1"/>
    <col min="11765" max="11765" width="7.85546875" style="5" bestFit="1" customWidth="1"/>
    <col min="11766" max="11766" width="11.7109375" style="5" bestFit="1" customWidth="1"/>
    <col min="11767" max="11767" width="14.28515625" style="5" customWidth="1"/>
    <col min="11768" max="11768" width="11.7109375" style="5" bestFit="1" customWidth="1"/>
    <col min="11769" max="11769" width="14.140625" style="5" bestFit="1" customWidth="1"/>
    <col min="11770" max="11770" width="16.7109375" style="5" customWidth="1"/>
    <col min="11771" max="11771" width="16.5703125" style="5" customWidth="1"/>
    <col min="11772" max="11773" width="7.85546875" style="5" bestFit="1" customWidth="1"/>
    <col min="11774" max="11774" width="8" style="5" bestFit="1" customWidth="1"/>
    <col min="11775" max="11776" width="7.85546875" style="5" bestFit="1" customWidth="1"/>
    <col min="11777" max="11777" width="9.7109375" style="5" customWidth="1"/>
    <col min="11778" max="11778" width="12.85546875" style="5" customWidth="1"/>
    <col min="11779" max="12015" width="9.140625" style="5"/>
    <col min="12016" max="12016" width="9" style="5" bestFit="1" customWidth="1"/>
    <col min="12017" max="12017" width="9.85546875" style="5" bestFit="1" customWidth="1"/>
    <col min="12018" max="12018" width="9.140625" style="5" bestFit="1" customWidth="1"/>
    <col min="12019" max="12019" width="16" style="5" bestFit="1" customWidth="1"/>
    <col min="12020" max="12020" width="9" style="5" bestFit="1" customWidth="1"/>
    <col min="12021" max="12021" width="7.85546875" style="5" bestFit="1" customWidth="1"/>
    <col min="12022" max="12022" width="11.7109375" style="5" bestFit="1" customWidth="1"/>
    <col min="12023" max="12023" width="14.28515625" style="5" customWidth="1"/>
    <col min="12024" max="12024" width="11.7109375" style="5" bestFit="1" customWidth="1"/>
    <col min="12025" max="12025" width="14.140625" style="5" bestFit="1" customWidth="1"/>
    <col min="12026" max="12026" width="16.7109375" style="5" customWidth="1"/>
    <col min="12027" max="12027" width="16.5703125" style="5" customWidth="1"/>
    <col min="12028" max="12029" width="7.85546875" style="5" bestFit="1" customWidth="1"/>
    <col min="12030" max="12030" width="8" style="5" bestFit="1" customWidth="1"/>
    <col min="12031" max="12032" width="7.85546875" style="5" bestFit="1" customWidth="1"/>
    <col min="12033" max="12033" width="9.7109375" style="5" customWidth="1"/>
    <col min="12034" max="12034" width="12.85546875" style="5" customWidth="1"/>
    <col min="12035" max="12271" width="9.140625" style="5"/>
    <col min="12272" max="12272" width="9" style="5" bestFit="1" customWidth="1"/>
    <col min="12273" max="12273" width="9.85546875" style="5" bestFit="1" customWidth="1"/>
    <col min="12274" max="12274" width="9.140625" style="5" bestFit="1" customWidth="1"/>
    <col min="12275" max="12275" width="16" style="5" bestFit="1" customWidth="1"/>
    <col min="12276" max="12276" width="9" style="5" bestFit="1" customWidth="1"/>
    <col min="12277" max="12277" width="7.85546875" style="5" bestFit="1" customWidth="1"/>
    <col min="12278" max="12278" width="11.7109375" style="5" bestFit="1" customWidth="1"/>
    <col min="12279" max="12279" width="14.28515625" style="5" customWidth="1"/>
    <col min="12280" max="12280" width="11.7109375" style="5" bestFit="1" customWidth="1"/>
    <col min="12281" max="12281" width="14.140625" style="5" bestFit="1" customWidth="1"/>
    <col min="12282" max="12282" width="16.7109375" style="5" customWidth="1"/>
    <col min="12283" max="12283" width="16.5703125" style="5" customWidth="1"/>
    <col min="12284" max="12285" width="7.85546875" style="5" bestFit="1" customWidth="1"/>
    <col min="12286" max="12286" width="8" style="5" bestFit="1" customWidth="1"/>
    <col min="12287" max="12288" width="7.85546875" style="5" bestFit="1" customWidth="1"/>
    <col min="12289" max="12289" width="9.7109375" style="5" customWidth="1"/>
    <col min="12290" max="12290" width="12.85546875" style="5" customWidth="1"/>
    <col min="12291" max="12527" width="9.140625" style="5"/>
    <col min="12528" max="12528" width="9" style="5" bestFit="1" customWidth="1"/>
    <col min="12529" max="12529" width="9.85546875" style="5" bestFit="1" customWidth="1"/>
    <col min="12530" max="12530" width="9.140625" style="5" bestFit="1" customWidth="1"/>
    <col min="12531" max="12531" width="16" style="5" bestFit="1" customWidth="1"/>
    <col min="12532" max="12532" width="9" style="5" bestFit="1" customWidth="1"/>
    <col min="12533" max="12533" width="7.85546875" style="5" bestFit="1" customWidth="1"/>
    <col min="12534" max="12534" width="11.7109375" style="5" bestFit="1" customWidth="1"/>
    <col min="12535" max="12535" width="14.28515625" style="5" customWidth="1"/>
    <col min="12536" max="12536" width="11.7109375" style="5" bestFit="1" customWidth="1"/>
    <col min="12537" max="12537" width="14.140625" style="5" bestFit="1" customWidth="1"/>
    <col min="12538" max="12538" width="16.7109375" style="5" customWidth="1"/>
    <col min="12539" max="12539" width="16.5703125" style="5" customWidth="1"/>
    <col min="12540" max="12541" width="7.85546875" style="5" bestFit="1" customWidth="1"/>
    <col min="12542" max="12542" width="8" style="5" bestFit="1" customWidth="1"/>
    <col min="12543" max="12544" width="7.85546875" style="5" bestFit="1" customWidth="1"/>
    <col min="12545" max="12545" width="9.7109375" style="5" customWidth="1"/>
    <col min="12546" max="12546" width="12.85546875" style="5" customWidth="1"/>
    <col min="12547" max="12783" width="9.140625" style="5"/>
    <col min="12784" max="12784" width="9" style="5" bestFit="1" customWidth="1"/>
    <col min="12785" max="12785" width="9.85546875" style="5" bestFit="1" customWidth="1"/>
    <col min="12786" max="12786" width="9.140625" style="5" bestFit="1" customWidth="1"/>
    <col min="12787" max="12787" width="16" style="5" bestFit="1" customWidth="1"/>
    <col min="12788" max="12788" width="9" style="5" bestFit="1" customWidth="1"/>
    <col min="12789" max="12789" width="7.85546875" style="5" bestFit="1" customWidth="1"/>
    <col min="12790" max="12790" width="11.7109375" style="5" bestFit="1" customWidth="1"/>
    <col min="12791" max="12791" width="14.28515625" style="5" customWidth="1"/>
    <col min="12792" max="12792" width="11.7109375" style="5" bestFit="1" customWidth="1"/>
    <col min="12793" max="12793" width="14.140625" style="5" bestFit="1" customWidth="1"/>
    <col min="12794" max="12794" width="16.7109375" style="5" customWidth="1"/>
    <col min="12795" max="12795" width="16.5703125" style="5" customWidth="1"/>
    <col min="12796" max="12797" width="7.85546875" style="5" bestFit="1" customWidth="1"/>
    <col min="12798" max="12798" width="8" style="5" bestFit="1" customWidth="1"/>
    <col min="12799" max="12800" width="7.85546875" style="5" bestFit="1" customWidth="1"/>
    <col min="12801" max="12801" width="9.7109375" style="5" customWidth="1"/>
    <col min="12802" max="12802" width="12.85546875" style="5" customWidth="1"/>
    <col min="12803" max="13039" width="9.140625" style="5"/>
    <col min="13040" max="13040" width="9" style="5" bestFit="1" customWidth="1"/>
    <col min="13041" max="13041" width="9.85546875" style="5" bestFit="1" customWidth="1"/>
    <col min="13042" max="13042" width="9.140625" style="5" bestFit="1" customWidth="1"/>
    <col min="13043" max="13043" width="16" style="5" bestFit="1" customWidth="1"/>
    <col min="13044" max="13044" width="9" style="5" bestFit="1" customWidth="1"/>
    <col min="13045" max="13045" width="7.85546875" style="5" bestFit="1" customWidth="1"/>
    <col min="13046" max="13046" width="11.7109375" style="5" bestFit="1" customWidth="1"/>
    <col min="13047" max="13047" width="14.28515625" style="5" customWidth="1"/>
    <col min="13048" max="13048" width="11.7109375" style="5" bestFit="1" customWidth="1"/>
    <col min="13049" max="13049" width="14.140625" style="5" bestFit="1" customWidth="1"/>
    <col min="13050" max="13050" width="16.7109375" style="5" customWidth="1"/>
    <col min="13051" max="13051" width="16.5703125" style="5" customWidth="1"/>
    <col min="13052" max="13053" width="7.85546875" style="5" bestFit="1" customWidth="1"/>
    <col min="13054" max="13054" width="8" style="5" bestFit="1" customWidth="1"/>
    <col min="13055" max="13056" width="7.85546875" style="5" bestFit="1" customWidth="1"/>
    <col min="13057" max="13057" width="9.7109375" style="5" customWidth="1"/>
    <col min="13058" max="13058" width="12.85546875" style="5" customWidth="1"/>
    <col min="13059" max="13295" width="9.140625" style="5"/>
    <col min="13296" max="13296" width="9" style="5" bestFit="1" customWidth="1"/>
    <col min="13297" max="13297" width="9.85546875" style="5" bestFit="1" customWidth="1"/>
    <col min="13298" max="13298" width="9.140625" style="5" bestFit="1" customWidth="1"/>
    <col min="13299" max="13299" width="16" style="5" bestFit="1" customWidth="1"/>
    <col min="13300" max="13300" width="9" style="5" bestFit="1" customWidth="1"/>
    <col min="13301" max="13301" width="7.85546875" style="5" bestFit="1" customWidth="1"/>
    <col min="13302" max="13302" width="11.7109375" style="5" bestFit="1" customWidth="1"/>
    <col min="13303" max="13303" width="14.28515625" style="5" customWidth="1"/>
    <col min="13304" max="13304" width="11.7109375" style="5" bestFit="1" customWidth="1"/>
    <col min="13305" max="13305" width="14.140625" style="5" bestFit="1" customWidth="1"/>
    <col min="13306" max="13306" width="16.7109375" style="5" customWidth="1"/>
    <col min="13307" max="13307" width="16.5703125" style="5" customWidth="1"/>
    <col min="13308" max="13309" width="7.85546875" style="5" bestFit="1" customWidth="1"/>
    <col min="13310" max="13310" width="8" style="5" bestFit="1" customWidth="1"/>
    <col min="13311" max="13312" width="7.85546875" style="5" bestFit="1" customWidth="1"/>
    <col min="13313" max="13313" width="9.7109375" style="5" customWidth="1"/>
    <col min="13314" max="13314" width="12.85546875" style="5" customWidth="1"/>
    <col min="13315" max="13551" width="9.140625" style="5"/>
    <col min="13552" max="13552" width="9" style="5" bestFit="1" customWidth="1"/>
    <col min="13553" max="13553" width="9.85546875" style="5" bestFit="1" customWidth="1"/>
    <col min="13554" max="13554" width="9.140625" style="5" bestFit="1" customWidth="1"/>
    <col min="13555" max="13555" width="16" style="5" bestFit="1" customWidth="1"/>
    <col min="13556" max="13556" width="9" style="5" bestFit="1" customWidth="1"/>
    <col min="13557" max="13557" width="7.85546875" style="5" bestFit="1" customWidth="1"/>
    <col min="13558" max="13558" width="11.7109375" style="5" bestFit="1" customWidth="1"/>
    <col min="13559" max="13559" width="14.28515625" style="5" customWidth="1"/>
    <col min="13560" max="13560" width="11.7109375" style="5" bestFit="1" customWidth="1"/>
    <col min="13561" max="13561" width="14.140625" style="5" bestFit="1" customWidth="1"/>
    <col min="13562" max="13562" width="16.7109375" style="5" customWidth="1"/>
    <col min="13563" max="13563" width="16.5703125" style="5" customWidth="1"/>
    <col min="13564" max="13565" width="7.85546875" style="5" bestFit="1" customWidth="1"/>
    <col min="13566" max="13566" width="8" style="5" bestFit="1" customWidth="1"/>
    <col min="13567" max="13568" width="7.85546875" style="5" bestFit="1" customWidth="1"/>
    <col min="13569" max="13569" width="9.7109375" style="5" customWidth="1"/>
    <col min="13570" max="13570" width="12.85546875" style="5" customWidth="1"/>
    <col min="13571" max="13807" width="9.140625" style="5"/>
    <col min="13808" max="13808" width="9" style="5" bestFit="1" customWidth="1"/>
    <col min="13809" max="13809" width="9.85546875" style="5" bestFit="1" customWidth="1"/>
    <col min="13810" max="13810" width="9.140625" style="5" bestFit="1" customWidth="1"/>
    <col min="13811" max="13811" width="16" style="5" bestFit="1" customWidth="1"/>
    <col min="13812" max="13812" width="9" style="5" bestFit="1" customWidth="1"/>
    <col min="13813" max="13813" width="7.85546875" style="5" bestFit="1" customWidth="1"/>
    <col min="13814" max="13814" width="11.7109375" style="5" bestFit="1" customWidth="1"/>
    <col min="13815" max="13815" width="14.28515625" style="5" customWidth="1"/>
    <col min="13816" max="13816" width="11.7109375" style="5" bestFit="1" customWidth="1"/>
    <col min="13817" max="13817" width="14.140625" style="5" bestFit="1" customWidth="1"/>
    <col min="13818" max="13818" width="16.7109375" style="5" customWidth="1"/>
    <col min="13819" max="13819" width="16.5703125" style="5" customWidth="1"/>
    <col min="13820" max="13821" width="7.85546875" style="5" bestFit="1" customWidth="1"/>
    <col min="13822" max="13822" width="8" style="5" bestFit="1" customWidth="1"/>
    <col min="13823" max="13824" width="7.85546875" style="5" bestFit="1" customWidth="1"/>
    <col min="13825" max="13825" width="9.7109375" style="5" customWidth="1"/>
    <col min="13826" max="13826" width="12.85546875" style="5" customWidth="1"/>
    <col min="13827" max="14063" width="9.140625" style="5"/>
    <col min="14064" max="14064" width="9" style="5" bestFit="1" customWidth="1"/>
    <col min="14065" max="14065" width="9.85546875" style="5" bestFit="1" customWidth="1"/>
    <col min="14066" max="14066" width="9.140625" style="5" bestFit="1" customWidth="1"/>
    <col min="14067" max="14067" width="16" style="5" bestFit="1" customWidth="1"/>
    <col min="14068" max="14068" width="9" style="5" bestFit="1" customWidth="1"/>
    <col min="14069" max="14069" width="7.85546875" style="5" bestFit="1" customWidth="1"/>
    <col min="14070" max="14070" width="11.7109375" style="5" bestFit="1" customWidth="1"/>
    <col min="14071" max="14071" width="14.28515625" style="5" customWidth="1"/>
    <col min="14072" max="14072" width="11.7109375" style="5" bestFit="1" customWidth="1"/>
    <col min="14073" max="14073" width="14.140625" style="5" bestFit="1" customWidth="1"/>
    <col min="14074" max="14074" width="16.7109375" style="5" customWidth="1"/>
    <col min="14075" max="14075" width="16.5703125" style="5" customWidth="1"/>
    <col min="14076" max="14077" width="7.85546875" style="5" bestFit="1" customWidth="1"/>
    <col min="14078" max="14078" width="8" style="5" bestFit="1" customWidth="1"/>
    <col min="14079" max="14080" width="7.85546875" style="5" bestFit="1" customWidth="1"/>
    <col min="14081" max="14081" width="9.7109375" style="5" customWidth="1"/>
    <col min="14082" max="14082" width="12.85546875" style="5" customWidth="1"/>
    <col min="14083" max="14319" width="9.140625" style="5"/>
    <col min="14320" max="14320" width="9" style="5" bestFit="1" customWidth="1"/>
    <col min="14321" max="14321" width="9.85546875" style="5" bestFit="1" customWidth="1"/>
    <col min="14322" max="14322" width="9.140625" style="5" bestFit="1" customWidth="1"/>
    <col min="14323" max="14323" width="16" style="5" bestFit="1" customWidth="1"/>
    <col min="14324" max="14324" width="9" style="5" bestFit="1" customWidth="1"/>
    <col min="14325" max="14325" width="7.85546875" style="5" bestFit="1" customWidth="1"/>
    <col min="14326" max="14326" width="11.7109375" style="5" bestFit="1" customWidth="1"/>
    <col min="14327" max="14327" width="14.28515625" style="5" customWidth="1"/>
    <col min="14328" max="14328" width="11.7109375" style="5" bestFit="1" customWidth="1"/>
    <col min="14329" max="14329" width="14.140625" style="5" bestFit="1" customWidth="1"/>
    <col min="14330" max="14330" width="16.7109375" style="5" customWidth="1"/>
    <col min="14331" max="14331" width="16.5703125" style="5" customWidth="1"/>
    <col min="14332" max="14333" width="7.85546875" style="5" bestFit="1" customWidth="1"/>
    <col min="14334" max="14334" width="8" style="5" bestFit="1" customWidth="1"/>
    <col min="14335" max="14336" width="7.85546875" style="5" bestFit="1" customWidth="1"/>
    <col min="14337" max="14337" width="9.7109375" style="5" customWidth="1"/>
    <col min="14338" max="14338" width="12.85546875" style="5" customWidth="1"/>
    <col min="14339" max="14575" width="9.140625" style="5"/>
    <col min="14576" max="14576" width="9" style="5" bestFit="1" customWidth="1"/>
    <col min="14577" max="14577" width="9.85546875" style="5" bestFit="1" customWidth="1"/>
    <col min="14578" max="14578" width="9.140625" style="5" bestFit="1" customWidth="1"/>
    <col min="14579" max="14579" width="16" style="5" bestFit="1" customWidth="1"/>
    <col min="14580" max="14580" width="9" style="5" bestFit="1" customWidth="1"/>
    <col min="14581" max="14581" width="7.85546875" style="5" bestFit="1" customWidth="1"/>
    <col min="14582" max="14582" width="11.7109375" style="5" bestFit="1" customWidth="1"/>
    <col min="14583" max="14583" width="14.28515625" style="5" customWidth="1"/>
    <col min="14584" max="14584" width="11.7109375" style="5" bestFit="1" customWidth="1"/>
    <col min="14585" max="14585" width="14.140625" style="5" bestFit="1" customWidth="1"/>
    <col min="14586" max="14586" width="16.7109375" style="5" customWidth="1"/>
    <col min="14587" max="14587" width="16.5703125" style="5" customWidth="1"/>
    <col min="14588" max="14589" width="7.85546875" style="5" bestFit="1" customWidth="1"/>
    <col min="14590" max="14590" width="8" style="5" bestFit="1" customWidth="1"/>
    <col min="14591" max="14592" width="7.85546875" style="5" bestFit="1" customWidth="1"/>
    <col min="14593" max="14593" width="9.7109375" style="5" customWidth="1"/>
    <col min="14594" max="14594" width="12.85546875" style="5" customWidth="1"/>
    <col min="14595" max="14831" width="9.140625" style="5"/>
    <col min="14832" max="14832" width="9" style="5" bestFit="1" customWidth="1"/>
    <col min="14833" max="14833" width="9.85546875" style="5" bestFit="1" customWidth="1"/>
    <col min="14834" max="14834" width="9.140625" style="5" bestFit="1" customWidth="1"/>
    <col min="14835" max="14835" width="16" style="5" bestFit="1" customWidth="1"/>
    <col min="14836" max="14836" width="9" style="5" bestFit="1" customWidth="1"/>
    <col min="14837" max="14837" width="7.85546875" style="5" bestFit="1" customWidth="1"/>
    <col min="14838" max="14838" width="11.7109375" style="5" bestFit="1" customWidth="1"/>
    <col min="14839" max="14839" width="14.28515625" style="5" customWidth="1"/>
    <col min="14840" max="14840" width="11.7109375" style="5" bestFit="1" customWidth="1"/>
    <col min="14841" max="14841" width="14.140625" style="5" bestFit="1" customWidth="1"/>
    <col min="14842" max="14842" width="16.7109375" style="5" customWidth="1"/>
    <col min="14843" max="14843" width="16.5703125" style="5" customWidth="1"/>
    <col min="14844" max="14845" width="7.85546875" style="5" bestFit="1" customWidth="1"/>
    <col min="14846" max="14846" width="8" style="5" bestFit="1" customWidth="1"/>
    <col min="14847" max="14848" width="7.85546875" style="5" bestFit="1" customWidth="1"/>
    <col min="14849" max="14849" width="9.7109375" style="5" customWidth="1"/>
    <col min="14850" max="14850" width="12.85546875" style="5" customWidth="1"/>
    <col min="14851" max="15087" width="9.140625" style="5"/>
    <col min="15088" max="15088" width="9" style="5" bestFit="1" customWidth="1"/>
    <col min="15089" max="15089" width="9.85546875" style="5" bestFit="1" customWidth="1"/>
    <col min="15090" max="15090" width="9.140625" style="5" bestFit="1" customWidth="1"/>
    <col min="15091" max="15091" width="16" style="5" bestFit="1" customWidth="1"/>
    <col min="15092" max="15092" width="9" style="5" bestFit="1" customWidth="1"/>
    <col min="15093" max="15093" width="7.85546875" style="5" bestFit="1" customWidth="1"/>
    <col min="15094" max="15094" width="11.7109375" style="5" bestFit="1" customWidth="1"/>
    <col min="15095" max="15095" width="14.28515625" style="5" customWidth="1"/>
    <col min="15096" max="15096" width="11.7109375" style="5" bestFit="1" customWidth="1"/>
    <col min="15097" max="15097" width="14.140625" style="5" bestFit="1" customWidth="1"/>
    <col min="15098" max="15098" width="16.7109375" style="5" customWidth="1"/>
    <col min="15099" max="15099" width="16.5703125" style="5" customWidth="1"/>
    <col min="15100" max="15101" width="7.85546875" style="5" bestFit="1" customWidth="1"/>
    <col min="15102" max="15102" width="8" style="5" bestFit="1" customWidth="1"/>
    <col min="15103" max="15104" width="7.85546875" style="5" bestFit="1" customWidth="1"/>
    <col min="15105" max="15105" width="9.7109375" style="5" customWidth="1"/>
    <col min="15106" max="15106" width="12.85546875" style="5" customWidth="1"/>
    <col min="15107" max="15343" width="9.140625" style="5"/>
    <col min="15344" max="15344" width="9" style="5" bestFit="1" customWidth="1"/>
    <col min="15345" max="15345" width="9.85546875" style="5" bestFit="1" customWidth="1"/>
    <col min="15346" max="15346" width="9.140625" style="5" bestFit="1" customWidth="1"/>
    <col min="15347" max="15347" width="16" style="5" bestFit="1" customWidth="1"/>
    <col min="15348" max="15348" width="9" style="5" bestFit="1" customWidth="1"/>
    <col min="15349" max="15349" width="7.85546875" style="5" bestFit="1" customWidth="1"/>
    <col min="15350" max="15350" width="11.7109375" style="5" bestFit="1" customWidth="1"/>
    <col min="15351" max="15351" width="14.28515625" style="5" customWidth="1"/>
    <col min="15352" max="15352" width="11.7109375" style="5" bestFit="1" customWidth="1"/>
    <col min="15353" max="15353" width="14.140625" style="5" bestFit="1" customWidth="1"/>
    <col min="15354" max="15354" width="16.7109375" style="5" customWidth="1"/>
    <col min="15355" max="15355" width="16.5703125" style="5" customWidth="1"/>
    <col min="15356" max="15357" width="7.85546875" style="5" bestFit="1" customWidth="1"/>
    <col min="15358" max="15358" width="8" style="5" bestFit="1" customWidth="1"/>
    <col min="15359" max="15360" width="7.85546875" style="5" bestFit="1" customWidth="1"/>
    <col min="15361" max="15361" width="9.7109375" style="5" customWidth="1"/>
    <col min="15362" max="15362" width="12.85546875" style="5" customWidth="1"/>
    <col min="15363" max="15599" width="9.140625" style="5"/>
    <col min="15600" max="15600" width="9" style="5" bestFit="1" customWidth="1"/>
    <col min="15601" max="15601" width="9.85546875" style="5" bestFit="1" customWidth="1"/>
    <col min="15602" max="15602" width="9.140625" style="5" bestFit="1" customWidth="1"/>
    <col min="15603" max="15603" width="16" style="5" bestFit="1" customWidth="1"/>
    <col min="15604" max="15604" width="9" style="5" bestFit="1" customWidth="1"/>
    <col min="15605" max="15605" width="7.85546875" style="5" bestFit="1" customWidth="1"/>
    <col min="15606" max="15606" width="11.7109375" style="5" bestFit="1" customWidth="1"/>
    <col min="15607" max="15607" width="14.28515625" style="5" customWidth="1"/>
    <col min="15608" max="15608" width="11.7109375" style="5" bestFit="1" customWidth="1"/>
    <col min="15609" max="15609" width="14.140625" style="5" bestFit="1" customWidth="1"/>
    <col min="15610" max="15610" width="16.7109375" style="5" customWidth="1"/>
    <col min="15611" max="15611" width="16.5703125" style="5" customWidth="1"/>
    <col min="15612" max="15613" width="7.85546875" style="5" bestFit="1" customWidth="1"/>
    <col min="15614" max="15614" width="8" style="5" bestFit="1" customWidth="1"/>
    <col min="15615" max="15616" width="7.85546875" style="5" bestFit="1" customWidth="1"/>
    <col min="15617" max="15617" width="9.7109375" style="5" customWidth="1"/>
    <col min="15618" max="15618" width="12.85546875" style="5" customWidth="1"/>
    <col min="15619" max="15855" width="9.140625" style="5"/>
    <col min="15856" max="15856" width="9" style="5" bestFit="1" customWidth="1"/>
    <col min="15857" max="15857" width="9.85546875" style="5" bestFit="1" customWidth="1"/>
    <col min="15858" max="15858" width="9.140625" style="5" bestFit="1" customWidth="1"/>
    <col min="15859" max="15859" width="16" style="5" bestFit="1" customWidth="1"/>
    <col min="15860" max="15860" width="9" style="5" bestFit="1" customWidth="1"/>
    <col min="15861" max="15861" width="7.85546875" style="5" bestFit="1" customWidth="1"/>
    <col min="15862" max="15862" width="11.7109375" style="5" bestFit="1" customWidth="1"/>
    <col min="15863" max="15863" width="14.28515625" style="5" customWidth="1"/>
    <col min="15864" max="15864" width="11.7109375" style="5" bestFit="1" customWidth="1"/>
    <col min="15865" max="15865" width="14.140625" style="5" bestFit="1" customWidth="1"/>
    <col min="15866" max="15866" width="16.7109375" style="5" customWidth="1"/>
    <col min="15867" max="15867" width="16.5703125" style="5" customWidth="1"/>
    <col min="15868" max="15869" width="7.85546875" style="5" bestFit="1" customWidth="1"/>
    <col min="15870" max="15870" width="8" style="5" bestFit="1" customWidth="1"/>
    <col min="15871" max="15872" width="7.85546875" style="5" bestFit="1" customWidth="1"/>
    <col min="15873" max="15873" width="9.7109375" style="5" customWidth="1"/>
    <col min="15874" max="15874" width="12.85546875" style="5" customWidth="1"/>
    <col min="15875" max="16111" width="9.140625" style="5"/>
    <col min="16112" max="16112" width="9" style="5" bestFit="1" customWidth="1"/>
    <col min="16113" max="16113" width="9.85546875" style="5" bestFit="1" customWidth="1"/>
    <col min="16114" max="16114" width="9.140625" style="5" bestFit="1" customWidth="1"/>
    <col min="16115" max="16115" width="16" style="5" bestFit="1" customWidth="1"/>
    <col min="16116" max="16116" width="9" style="5" bestFit="1" customWidth="1"/>
    <col min="16117" max="16117" width="7.85546875" style="5" bestFit="1" customWidth="1"/>
    <col min="16118" max="16118" width="11.7109375" style="5" bestFit="1" customWidth="1"/>
    <col min="16119" max="16119" width="14.28515625" style="5" customWidth="1"/>
    <col min="16120" max="16120" width="11.7109375" style="5" bestFit="1" customWidth="1"/>
    <col min="16121" max="16121" width="14.140625" style="5" bestFit="1" customWidth="1"/>
    <col min="16122" max="16122" width="16.7109375" style="5" customWidth="1"/>
    <col min="16123" max="16123" width="16.5703125" style="5" customWidth="1"/>
    <col min="16124" max="16125" width="7.85546875" style="5" bestFit="1" customWidth="1"/>
    <col min="16126" max="16126" width="8" style="5" bestFit="1" customWidth="1"/>
    <col min="16127" max="16128" width="7.85546875" style="5" bestFit="1" customWidth="1"/>
    <col min="16129" max="16129" width="9.7109375" style="5" customWidth="1"/>
    <col min="16130" max="16130" width="12.85546875" style="5" customWidth="1"/>
    <col min="16131" max="16384" width="9.140625" style="5"/>
  </cols>
  <sheetData>
    <row r="1" spans="1:24" s="9" customFormat="1" ht="15.75">
      <c r="A1" s="502" t="s">
        <v>2</v>
      </c>
      <c r="B1" s="504" t="s">
        <v>0</v>
      </c>
      <c r="C1" s="443" t="s">
        <v>9</v>
      </c>
      <c r="D1" s="511" t="s">
        <v>4</v>
      </c>
      <c r="E1" s="512"/>
      <c r="F1" s="501" t="s">
        <v>327</v>
      </c>
      <c r="G1" s="514"/>
      <c r="H1" s="514"/>
      <c r="I1" s="514"/>
      <c r="J1" s="514"/>
      <c r="K1" s="514"/>
      <c r="L1" s="515"/>
      <c r="M1" s="513" t="s">
        <v>255</v>
      </c>
      <c r="N1" s="513"/>
      <c r="O1" s="510" t="s">
        <v>73</v>
      </c>
      <c r="P1" s="510"/>
      <c r="Q1" s="510"/>
      <c r="R1" s="467" t="s">
        <v>38</v>
      </c>
      <c r="S1" s="468"/>
      <c r="T1" s="468"/>
      <c r="U1" s="468"/>
      <c r="V1" s="468"/>
      <c r="W1" s="468"/>
      <c r="X1" s="469"/>
    </row>
    <row r="2" spans="1:24" s="12" customFormat="1" ht="15.75" customHeight="1" thickBot="1">
      <c r="A2" s="503"/>
      <c r="B2" s="505"/>
      <c r="C2" s="444"/>
      <c r="D2" s="118" t="s">
        <v>5</v>
      </c>
      <c r="E2" s="89" t="s">
        <v>10</v>
      </c>
      <c r="F2" s="16" t="s">
        <v>5</v>
      </c>
      <c r="G2" s="104" t="s">
        <v>10</v>
      </c>
      <c r="H2" s="95" t="s">
        <v>30</v>
      </c>
      <c r="I2" s="190" t="s">
        <v>10</v>
      </c>
      <c r="J2" s="94" t="s">
        <v>60</v>
      </c>
      <c r="K2" s="94" t="s">
        <v>154</v>
      </c>
      <c r="L2" s="130" t="s">
        <v>59</v>
      </c>
      <c r="M2" s="70" t="s">
        <v>30</v>
      </c>
      <c r="N2" s="187" t="s">
        <v>143</v>
      </c>
      <c r="O2" s="123" t="s">
        <v>30</v>
      </c>
      <c r="P2" s="123" t="s">
        <v>10</v>
      </c>
      <c r="Q2" s="188" t="s">
        <v>155</v>
      </c>
      <c r="R2" s="470"/>
      <c r="S2" s="471"/>
      <c r="T2" s="471"/>
      <c r="U2" s="471"/>
      <c r="V2" s="471"/>
      <c r="W2" s="471"/>
      <c r="X2" s="472"/>
    </row>
    <row r="3" spans="1:24" s="27" customFormat="1">
      <c r="A3" s="21" t="str">
        <f>συμβολαια!A3</f>
        <v>..??..</v>
      </c>
      <c r="B3" s="152" t="str">
        <f>συμβολαια!C3</f>
        <v>γονική</v>
      </c>
      <c r="C3" s="30">
        <f>συμβολαια!D3</f>
        <v>370000</v>
      </c>
      <c r="D3" s="34">
        <f>φύλλα2α!D3</f>
        <v>4</v>
      </c>
      <c r="E3" s="34">
        <f>φύλλα2α!E3</f>
        <v>4</v>
      </c>
      <c r="F3" s="143"/>
      <c r="G3" s="143">
        <v>2</v>
      </c>
      <c r="H3" s="295">
        <f t="shared" ref="H3:I8" si="0">D3*F3*1100</f>
        <v>0</v>
      </c>
      <c r="I3" s="295">
        <f t="shared" si="0"/>
        <v>8800</v>
      </c>
      <c r="J3" s="295">
        <f t="shared" ref="J3:J13" si="1">H3*5%</f>
        <v>0</v>
      </c>
      <c r="K3" s="295">
        <f>H3*5%</f>
        <v>0</v>
      </c>
      <c r="L3" s="295">
        <f t="shared" ref="L3:L48" si="2">H3*1%</f>
        <v>0</v>
      </c>
      <c r="M3" s="296">
        <f>H3-O3</f>
        <v>0</v>
      </c>
      <c r="N3" s="296">
        <f>I3-P3</f>
        <v>7832</v>
      </c>
      <c r="O3" s="23">
        <f t="shared" ref="O3:O34" si="3">J3+K3+L3</f>
        <v>0</v>
      </c>
      <c r="P3" s="23">
        <f>(11*I3)/100</f>
        <v>968</v>
      </c>
      <c r="Q3" s="23">
        <f>O3-P3</f>
        <v>-968</v>
      </c>
      <c r="R3" s="35"/>
      <c r="S3" s="236" t="s">
        <v>237</v>
      </c>
      <c r="T3" s="236" t="s">
        <v>256</v>
      </c>
      <c r="U3" s="236"/>
      <c r="V3" s="236" t="s">
        <v>257</v>
      </c>
      <c r="W3" s="35"/>
      <c r="X3" s="35"/>
    </row>
    <row r="4" spans="1:24" s="27" customFormat="1">
      <c r="A4" s="21" t="str">
        <f>συμβολαια!A4</f>
        <v>..??..</v>
      </c>
      <c r="B4" s="152" t="str">
        <f>συμβολαια!C4</f>
        <v>πληρεξούσιο</v>
      </c>
      <c r="C4" s="30">
        <f>συμβολαια!D4</f>
        <v>0</v>
      </c>
      <c r="D4" s="34">
        <f>φύλλα2α!D4</f>
        <v>0</v>
      </c>
      <c r="E4" s="34">
        <f>φύλλα2α!E4</f>
        <v>0</v>
      </c>
      <c r="F4" s="143"/>
      <c r="G4" s="143"/>
      <c r="H4" s="295">
        <f t="shared" si="0"/>
        <v>0</v>
      </c>
      <c r="I4" s="295">
        <f t="shared" si="0"/>
        <v>0</v>
      </c>
      <c r="J4" s="295">
        <f t="shared" si="1"/>
        <v>0</v>
      </c>
      <c r="K4" s="295">
        <f t="shared" ref="K4:K48" si="4">H4*5%</f>
        <v>0</v>
      </c>
      <c r="L4" s="295">
        <f t="shared" si="2"/>
        <v>0</v>
      </c>
      <c r="M4" s="296">
        <f t="shared" ref="M4:M48" si="5">H4-O4</f>
        <v>0</v>
      </c>
      <c r="N4" s="296">
        <f t="shared" ref="N4:N48" si="6">I4-P4</f>
        <v>0</v>
      </c>
      <c r="O4" s="23">
        <f t="shared" si="3"/>
        <v>0</v>
      </c>
      <c r="P4" s="23">
        <f t="shared" ref="P4:P48" si="7">(11*I4)/100</f>
        <v>0</v>
      </c>
      <c r="Q4" s="23">
        <f t="shared" ref="Q4:Q48" si="8">O4-P4</f>
        <v>0</v>
      </c>
      <c r="R4" s="20"/>
      <c r="S4" s="236" t="s">
        <v>237</v>
      </c>
      <c r="T4" s="236" t="s">
        <v>256</v>
      </c>
      <c r="U4" s="236"/>
      <c r="V4" s="236" t="s">
        <v>257</v>
      </c>
      <c r="W4" s="20"/>
      <c r="X4" s="20"/>
    </row>
    <row r="5" spans="1:24" s="27" customFormat="1">
      <c r="A5" s="21" t="str">
        <f>συμβολαια!A5</f>
        <v>..??..</v>
      </c>
      <c r="B5" s="152" t="str">
        <f>συμβολαια!C5</f>
        <v>πληρεξούσιο</v>
      </c>
      <c r="C5" s="30">
        <f>συμβολαια!D5</f>
        <v>0</v>
      </c>
      <c r="D5" s="34">
        <f>φύλλα2α!D5</f>
        <v>0</v>
      </c>
      <c r="E5" s="34">
        <f>φύλλα2α!E5</f>
        <v>0</v>
      </c>
      <c r="F5" s="143"/>
      <c r="G5" s="143"/>
      <c r="H5" s="295">
        <f t="shared" si="0"/>
        <v>0</v>
      </c>
      <c r="I5" s="295">
        <f t="shared" si="0"/>
        <v>0</v>
      </c>
      <c r="J5" s="295">
        <f t="shared" si="1"/>
        <v>0</v>
      </c>
      <c r="K5" s="295">
        <f t="shared" si="4"/>
        <v>0</v>
      </c>
      <c r="L5" s="295">
        <f t="shared" si="2"/>
        <v>0</v>
      </c>
      <c r="M5" s="296">
        <f t="shared" si="5"/>
        <v>0</v>
      </c>
      <c r="N5" s="296">
        <f t="shared" si="6"/>
        <v>0</v>
      </c>
      <c r="O5" s="23">
        <f t="shared" si="3"/>
        <v>0</v>
      </c>
      <c r="P5" s="23">
        <f t="shared" si="7"/>
        <v>0</v>
      </c>
      <c r="Q5" s="23">
        <f t="shared" si="8"/>
        <v>0</v>
      </c>
      <c r="R5" s="20"/>
      <c r="S5" s="236" t="s">
        <v>237</v>
      </c>
      <c r="T5" s="236" t="s">
        <v>256</v>
      </c>
      <c r="U5" s="236"/>
      <c r="V5" s="236" t="s">
        <v>257</v>
      </c>
      <c r="W5" s="20"/>
      <c r="X5" s="20"/>
    </row>
    <row r="6" spans="1:24" s="27" customFormat="1">
      <c r="A6" s="21" t="str">
        <f>συμβολαια!A6</f>
        <v>..??..</v>
      </c>
      <c r="B6" s="152" t="str">
        <f>συμβολαια!C6</f>
        <v>δωρεάς πρόταση</v>
      </c>
      <c r="C6" s="30">
        <f>συμβολαια!D6</f>
        <v>2400000</v>
      </c>
      <c r="D6" s="34">
        <f>φύλλα2α!D6</f>
        <v>0</v>
      </c>
      <c r="E6" s="34">
        <f>φύλλα2α!E6</f>
        <v>0</v>
      </c>
      <c r="F6" s="143"/>
      <c r="G6" s="143"/>
      <c r="H6" s="295">
        <f t="shared" si="0"/>
        <v>0</v>
      </c>
      <c r="I6" s="295">
        <f t="shared" si="0"/>
        <v>0</v>
      </c>
      <c r="J6" s="295">
        <f t="shared" si="1"/>
        <v>0</v>
      </c>
      <c r="K6" s="295">
        <f t="shared" si="4"/>
        <v>0</v>
      </c>
      <c r="L6" s="295">
        <f t="shared" si="2"/>
        <v>0</v>
      </c>
      <c r="M6" s="296">
        <f t="shared" si="5"/>
        <v>0</v>
      </c>
      <c r="N6" s="296">
        <f t="shared" si="6"/>
        <v>0</v>
      </c>
      <c r="O6" s="23">
        <f t="shared" si="3"/>
        <v>0</v>
      </c>
      <c r="P6" s="23">
        <f t="shared" si="7"/>
        <v>0</v>
      </c>
      <c r="Q6" s="23">
        <f t="shared" si="8"/>
        <v>0</v>
      </c>
      <c r="R6" s="20"/>
      <c r="S6" s="236" t="s">
        <v>237</v>
      </c>
      <c r="T6" s="236" t="s">
        <v>256</v>
      </c>
      <c r="U6" s="236"/>
      <c r="V6" s="236" t="s">
        <v>257</v>
      </c>
      <c r="W6" s="20"/>
      <c r="X6" s="20"/>
    </row>
    <row r="7" spans="1:24" s="27" customFormat="1">
      <c r="A7" s="21" t="str">
        <f>συμβολαια!A7</f>
        <v>..??..</v>
      </c>
      <c r="B7" s="152" t="str">
        <f>συμβολαια!C7</f>
        <v>δωρεάς πρόταση</v>
      </c>
      <c r="C7" s="30">
        <f>συμβολαια!D7</f>
        <v>400000</v>
      </c>
      <c r="D7" s="34">
        <f>φύλλα2α!D7</f>
        <v>0</v>
      </c>
      <c r="E7" s="34">
        <f>φύλλα2α!E7</f>
        <v>0</v>
      </c>
      <c r="F7" s="143"/>
      <c r="G7" s="143"/>
      <c r="H7" s="295">
        <f t="shared" si="0"/>
        <v>0</v>
      </c>
      <c r="I7" s="295">
        <f t="shared" si="0"/>
        <v>0</v>
      </c>
      <c r="J7" s="295">
        <f t="shared" si="1"/>
        <v>0</v>
      </c>
      <c r="K7" s="295">
        <f t="shared" si="4"/>
        <v>0</v>
      </c>
      <c r="L7" s="295">
        <f t="shared" si="2"/>
        <v>0</v>
      </c>
      <c r="M7" s="296">
        <f t="shared" si="5"/>
        <v>0</v>
      </c>
      <c r="N7" s="296">
        <f t="shared" si="6"/>
        <v>0</v>
      </c>
      <c r="O7" s="23">
        <f t="shared" si="3"/>
        <v>0</v>
      </c>
      <c r="P7" s="23">
        <f t="shared" si="7"/>
        <v>0</v>
      </c>
      <c r="Q7" s="23">
        <f t="shared" si="8"/>
        <v>0</v>
      </c>
      <c r="R7" s="20"/>
      <c r="S7" s="236" t="s">
        <v>237</v>
      </c>
      <c r="T7" s="236" t="s">
        <v>256</v>
      </c>
      <c r="U7" s="236"/>
      <c r="V7" s="236" t="s">
        <v>257</v>
      </c>
      <c r="W7" s="20"/>
      <c r="X7" s="20"/>
    </row>
    <row r="8" spans="1:24" s="27" customFormat="1">
      <c r="A8" s="21" t="str">
        <f>συμβολαια!A8</f>
        <v>..??..</v>
      </c>
      <c r="B8" s="152" t="str">
        <f>συμβολαια!C8</f>
        <v>βεβαίωση ένορκος</v>
      </c>
      <c r="C8" s="30">
        <f>συμβολαια!D8</f>
        <v>0</v>
      </c>
      <c r="D8" s="34">
        <f>φύλλα2α!D8</f>
        <v>0</v>
      </c>
      <c r="E8" s="34">
        <f>φύλλα2α!E8</f>
        <v>0</v>
      </c>
      <c r="F8" s="143"/>
      <c r="G8" s="143"/>
      <c r="H8" s="295">
        <f t="shared" si="0"/>
        <v>0</v>
      </c>
      <c r="I8" s="295">
        <f t="shared" ref="I8:I48" si="9">E8*G8*1100</f>
        <v>0</v>
      </c>
      <c r="J8" s="295">
        <f t="shared" si="1"/>
        <v>0</v>
      </c>
      <c r="K8" s="295">
        <f t="shared" si="4"/>
        <v>0</v>
      </c>
      <c r="L8" s="295">
        <f t="shared" si="2"/>
        <v>0</v>
      </c>
      <c r="M8" s="296">
        <f t="shared" si="5"/>
        <v>0</v>
      </c>
      <c r="N8" s="296">
        <f t="shared" si="6"/>
        <v>0</v>
      </c>
      <c r="O8" s="23">
        <f t="shared" si="3"/>
        <v>0</v>
      </c>
      <c r="P8" s="23">
        <f t="shared" si="7"/>
        <v>0</v>
      </c>
      <c r="Q8" s="23">
        <f t="shared" si="8"/>
        <v>0</v>
      </c>
      <c r="R8" s="20"/>
      <c r="S8" s="236" t="s">
        <v>237</v>
      </c>
      <c r="T8" s="236" t="s">
        <v>256</v>
      </c>
      <c r="U8" s="236"/>
      <c r="V8" s="236" t="s">
        <v>257</v>
      </c>
      <c r="W8" s="20"/>
      <c r="X8" s="20"/>
    </row>
    <row r="9" spans="1:24" s="27" customFormat="1">
      <c r="A9" s="21" t="str">
        <f>συμβολαια!A9</f>
        <v>..??..</v>
      </c>
      <c r="B9" s="152" t="str">
        <f>συμβολαια!C9</f>
        <v>βεβαίωση ένορκος</v>
      </c>
      <c r="C9" s="30">
        <f>συμβολαια!D9</f>
        <v>0</v>
      </c>
      <c r="D9" s="34">
        <f>φύλλα2α!D9</f>
        <v>0</v>
      </c>
      <c r="E9" s="34">
        <f>φύλλα2α!E9</f>
        <v>0</v>
      </c>
      <c r="F9" s="143"/>
      <c r="G9" s="143"/>
      <c r="H9" s="295">
        <f t="shared" ref="H9:H48" si="10">D9*F9*1100</f>
        <v>0</v>
      </c>
      <c r="I9" s="295">
        <f t="shared" si="9"/>
        <v>0</v>
      </c>
      <c r="J9" s="295">
        <f t="shared" si="1"/>
        <v>0</v>
      </c>
      <c r="K9" s="295">
        <f t="shared" si="4"/>
        <v>0</v>
      </c>
      <c r="L9" s="295">
        <f t="shared" si="2"/>
        <v>0</v>
      </c>
      <c r="M9" s="296">
        <f t="shared" si="5"/>
        <v>0</v>
      </c>
      <c r="N9" s="296">
        <f t="shared" si="6"/>
        <v>0</v>
      </c>
      <c r="O9" s="23">
        <f t="shared" si="3"/>
        <v>0</v>
      </c>
      <c r="P9" s="23">
        <f t="shared" si="7"/>
        <v>0</v>
      </c>
      <c r="Q9" s="23">
        <f t="shared" si="8"/>
        <v>0</v>
      </c>
      <c r="R9" s="20"/>
      <c r="S9" s="236" t="s">
        <v>237</v>
      </c>
      <c r="T9" s="236" t="s">
        <v>256</v>
      </c>
      <c r="U9" s="236"/>
      <c r="V9" s="236" t="s">
        <v>257</v>
      </c>
      <c r="W9" s="20"/>
      <c r="X9" s="20"/>
    </row>
    <row r="10" spans="1:24" s="27" customFormat="1">
      <c r="A10" s="21" t="str">
        <f>συμβολαια!A10</f>
        <v>..??..</v>
      </c>
      <c r="B10" s="152" t="str">
        <f>συμβολαια!C10</f>
        <v>βεβαίωση ένορκος</v>
      </c>
      <c r="C10" s="30">
        <f>συμβολαια!D10</f>
        <v>0</v>
      </c>
      <c r="D10" s="34">
        <f>φύλλα2α!D10</f>
        <v>0</v>
      </c>
      <c r="E10" s="34">
        <f>φύλλα2α!E10</f>
        <v>0</v>
      </c>
      <c r="F10" s="143"/>
      <c r="G10" s="143"/>
      <c r="H10" s="295">
        <f t="shared" si="10"/>
        <v>0</v>
      </c>
      <c r="I10" s="295">
        <f t="shared" si="9"/>
        <v>0</v>
      </c>
      <c r="J10" s="295">
        <f t="shared" si="1"/>
        <v>0</v>
      </c>
      <c r="K10" s="295">
        <f t="shared" si="4"/>
        <v>0</v>
      </c>
      <c r="L10" s="295">
        <f t="shared" si="2"/>
        <v>0</v>
      </c>
      <c r="M10" s="296">
        <f t="shared" si="5"/>
        <v>0</v>
      </c>
      <c r="N10" s="296">
        <f t="shared" si="6"/>
        <v>0</v>
      </c>
      <c r="O10" s="23">
        <f t="shared" si="3"/>
        <v>0</v>
      </c>
      <c r="P10" s="23">
        <f t="shared" si="7"/>
        <v>0</v>
      </c>
      <c r="Q10" s="23">
        <f t="shared" si="8"/>
        <v>0</v>
      </c>
      <c r="R10" s="20"/>
      <c r="S10" s="236" t="s">
        <v>237</v>
      </c>
      <c r="T10" s="236" t="s">
        <v>256</v>
      </c>
      <c r="U10" s="236"/>
      <c r="V10" s="236" t="s">
        <v>257</v>
      </c>
      <c r="W10" s="20"/>
      <c r="X10" s="20"/>
    </row>
    <row r="11" spans="1:24" s="27" customFormat="1">
      <c r="A11" s="21" t="str">
        <f>συμβολαια!A11</f>
        <v>..??..</v>
      </c>
      <c r="B11" s="152" t="str">
        <f>συμβολαια!C11</f>
        <v>κληρονομιάς αποδοχή</v>
      </c>
      <c r="C11" s="30">
        <f>συμβολαια!D11</f>
        <v>0</v>
      </c>
      <c r="D11" s="34">
        <f>φύλλα2α!D11</f>
        <v>0</v>
      </c>
      <c r="E11" s="34">
        <f>φύλλα2α!E11</f>
        <v>0</v>
      </c>
      <c r="F11" s="143"/>
      <c r="G11" s="143"/>
      <c r="H11" s="295">
        <f t="shared" si="10"/>
        <v>0</v>
      </c>
      <c r="I11" s="295">
        <f t="shared" si="9"/>
        <v>0</v>
      </c>
      <c r="J11" s="295">
        <f t="shared" si="1"/>
        <v>0</v>
      </c>
      <c r="K11" s="295">
        <f t="shared" si="4"/>
        <v>0</v>
      </c>
      <c r="L11" s="295">
        <f t="shared" si="2"/>
        <v>0</v>
      </c>
      <c r="M11" s="296">
        <f t="shared" si="5"/>
        <v>0</v>
      </c>
      <c r="N11" s="296">
        <f t="shared" si="6"/>
        <v>0</v>
      </c>
      <c r="O11" s="23">
        <f t="shared" si="3"/>
        <v>0</v>
      </c>
      <c r="P11" s="23">
        <f t="shared" si="7"/>
        <v>0</v>
      </c>
      <c r="Q11" s="23">
        <f t="shared" si="8"/>
        <v>0</v>
      </c>
      <c r="R11" s="20"/>
      <c r="S11" s="236" t="s">
        <v>237</v>
      </c>
      <c r="T11" s="236" t="s">
        <v>256</v>
      </c>
      <c r="U11" s="236"/>
      <c r="V11" s="236" t="s">
        <v>257</v>
      </c>
      <c r="W11" s="20"/>
      <c r="X11" s="20"/>
    </row>
    <row r="12" spans="1:24" s="27" customFormat="1">
      <c r="A12" s="21" t="str">
        <f>συμβολαια!A12</f>
        <v>..??..</v>
      </c>
      <c r="B12" s="152" t="str">
        <f>συμβολαια!C12</f>
        <v>δωρεά</v>
      </c>
      <c r="C12" s="30">
        <f>συμβολαια!D12</f>
        <v>1250000</v>
      </c>
      <c r="D12" s="34">
        <f>φύλλα2α!D12</f>
        <v>5</v>
      </c>
      <c r="E12" s="34">
        <f>φύλλα2α!E12</f>
        <v>4</v>
      </c>
      <c r="F12" s="143">
        <v>2</v>
      </c>
      <c r="G12" s="143">
        <v>2</v>
      </c>
      <c r="H12" s="295">
        <f t="shared" si="10"/>
        <v>11000</v>
      </c>
      <c r="I12" s="295">
        <f t="shared" si="9"/>
        <v>8800</v>
      </c>
      <c r="J12" s="295">
        <f t="shared" si="1"/>
        <v>550</v>
      </c>
      <c r="K12" s="295">
        <f t="shared" si="4"/>
        <v>550</v>
      </c>
      <c r="L12" s="295">
        <f t="shared" si="2"/>
        <v>110</v>
      </c>
      <c r="M12" s="296">
        <f t="shared" si="5"/>
        <v>9790</v>
      </c>
      <c r="N12" s="296">
        <f t="shared" si="6"/>
        <v>7832</v>
      </c>
      <c r="O12" s="23">
        <f t="shared" si="3"/>
        <v>1210</v>
      </c>
      <c r="P12" s="23">
        <f t="shared" si="7"/>
        <v>968</v>
      </c>
      <c r="Q12" s="23">
        <f t="shared" si="8"/>
        <v>242</v>
      </c>
      <c r="R12" s="20"/>
      <c r="S12" s="236" t="s">
        <v>237</v>
      </c>
      <c r="T12" s="236" t="s">
        <v>256</v>
      </c>
      <c r="U12" s="236"/>
      <c r="V12" s="236" t="s">
        <v>257</v>
      </c>
      <c r="W12" s="20"/>
      <c r="X12" s="20"/>
    </row>
    <row r="13" spans="1:24" s="27" customFormat="1">
      <c r="A13" s="21" t="str">
        <f>συμβολαια!A13</f>
        <v>..??..</v>
      </c>
      <c r="B13" s="152" t="str">
        <f>συμβολαια!C13</f>
        <v>δωρεά</v>
      </c>
      <c r="C13" s="30">
        <f>συμβολαια!D13</f>
        <v>630000</v>
      </c>
      <c r="D13" s="34">
        <f>φύλλα2α!D13</f>
        <v>0</v>
      </c>
      <c r="E13" s="34">
        <f>φύλλα2α!E13</f>
        <v>0</v>
      </c>
      <c r="F13" s="143"/>
      <c r="G13" s="143"/>
      <c r="H13" s="295">
        <f t="shared" si="10"/>
        <v>0</v>
      </c>
      <c r="I13" s="295">
        <f t="shared" si="9"/>
        <v>0</v>
      </c>
      <c r="J13" s="295">
        <f t="shared" si="1"/>
        <v>0</v>
      </c>
      <c r="K13" s="295">
        <f t="shared" si="4"/>
        <v>0</v>
      </c>
      <c r="L13" s="295">
        <f t="shared" si="2"/>
        <v>0</v>
      </c>
      <c r="M13" s="296">
        <f t="shared" si="5"/>
        <v>0</v>
      </c>
      <c r="N13" s="296">
        <f t="shared" si="6"/>
        <v>0</v>
      </c>
      <c r="O13" s="23">
        <f t="shared" si="3"/>
        <v>0</v>
      </c>
      <c r="P13" s="23">
        <f t="shared" si="7"/>
        <v>0</v>
      </c>
      <c r="Q13" s="23">
        <f t="shared" si="8"/>
        <v>0</v>
      </c>
      <c r="R13" s="20"/>
      <c r="S13" s="236" t="s">
        <v>237</v>
      </c>
      <c r="T13" s="236" t="s">
        <v>256</v>
      </c>
      <c r="U13" s="236"/>
      <c r="V13" s="236" t="s">
        <v>257</v>
      </c>
      <c r="W13" s="20"/>
      <c r="X13" s="20"/>
    </row>
    <row r="14" spans="1:24" s="27" customFormat="1">
      <c r="A14" s="21" t="str">
        <f>συμβολαια!A14</f>
        <v>..???..</v>
      </c>
      <c r="B14" s="152" t="str">
        <f>συμβολαια!C14</f>
        <v>διανομή</v>
      </c>
      <c r="C14" s="30">
        <f>συμβολαια!D14</f>
        <v>6000000</v>
      </c>
      <c r="D14" s="34">
        <f>φύλλα2α!D14</f>
        <v>0</v>
      </c>
      <c r="E14" s="34">
        <f>φύλλα2α!E14</f>
        <v>0</v>
      </c>
      <c r="F14" s="143"/>
      <c r="G14" s="143"/>
      <c r="H14" s="295">
        <f t="shared" si="10"/>
        <v>0</v>
      </c>
      <c r="I14" s="295">
        <f t="shared" si="9"/>
        <v>0</v>
      </c>
      <c r="J14" s="295">
        <f t="shared" ref="J14:J48" si="11">H14*5%</f>
        <v>0</v>
      </c>
      <c r="K14" s="295">
        <f t="shared" si="4"/>
        <v>0</v>
      </c>
      <c r="L14" s="295">
        <f t="shared" si="2"/>
        <v>0</v>
      </c>
      <c r="M14" s="296">
        <f t="shared" si="5"/>
        <v>0</v>
      </c>
      <c r="N14" s="296">
        <f t="shared" si="6"/>
        <v>0</v>
      </c>
      <c r="O14" s="23">
        <f t="shared" si="3"/>
        <v>0</v>
      </c>
      <c r="P14" s="23">
        <f t="shared" si="7"/>
        <v>0</v>
      </c>
      <c r="Q14" s="23">
        <f t="shared" si="8"/>
        <v>0</v>
      </c>
      <c r="R14" s="20"/>
      <c r="S14" s="236" t="s">
        <v>237</v>
      </c>
      <c r="T14" s="236" t="s">
        <v>256</v>
      </c>
      <c r="U14" s="236"/>
      <c r="V14" s="236" t="s">
        <v>257</v>
      </c>
      <c r="W14" s="20"/>
      <c r="X14" s="20"/>
    </row>
    <row r="15" spans="1:24" s="27" customFormat="1">
      <c r="A15" s="21">
        <f>συμβολαια!A15</f>
        <v>0</v>
      </c>
      <c r="B15" s="152" t="str">
        <f>συμβολαια!C15</f>
        <v>οριζόντιος σύσταση</v>
      </c>
      <c r="C15" s="30">
        <f>συμβολαια!D15</f>
        <v>0</v>
      </c>
      <c r="D15" s="34">
        <f>φύλλα2α!D15</f>
        <v>0</v>
      </c>
      <c r="E15" s="34">
        <f>φύλλα2α!E15</f>
        <v>0</v>
      </c>
      <c r="F15" s="143"/>
      <c r="G15" s="143"/>
      <c r="H15" s="295">
        <f t="shared" si="10"/>
        <v>0</v>
      </c>
      <c r="I15" s="295">
        <f t="shared" si="9"/>
        <v>0</v>
      </c>
      <c r="J15" s="295">
        <f t="shared" si="11"/>
        <v>0</v>
      </c>
      <c r="K15" s="295">
        <f t="shared" si="4"/>
        <v>0</v>
      </c>
      <c r="L15" s="295">
        <f t="shared" si="2"/>
        <v>0</v>
      </c>
      <c r="M15" s="296">
        <f t="shared" si="5"/>
        <v>0</v>
      </c>
      <c r="N15" s="296">
        <f t="shared" si="6"/>
        <v>0</v>
      </c>
      <c r="O15" s="23">
        <f t="shared" si="3"/>
        <v>0</v>
      </c>
      <c r="P15" s="23">
        <f t="shared" si="7"/>
        <v>0</v>
      </c>
      <c r="Q15" s="23">
        <f t="shared" si="8"/>
        <v>0</v>
      </c>
      <c r="R15" s="20"/>
      <c r="S15" s="236" t="s">
        <v>237</v>
      </c>
      <c r="T15" s="236" t="s">
        <v>256</v>
      </c>
      <c r="U15" s="236"/>
      <c r="V15" s="236" t="s">
        <v>257</v>
      </c>
      <c r="W15" s="20"/>
      <c r="X15" s="20"/>
    </row>
    <row r="16" spans="1:24" s="27" customFormat="1">
      <c r="A16" s="21">
        <f>συμβολαια!A16</f>
        <v>0</v>
      </c>
      <c r="B16" s="152" t="str">
        <f>συμβολαια!C16</f>
        <v>κάθετος σύσταση</v>
      </c>
      <c r="C16" s="30">
        <f>συμβολαια!D16</f>
        <v>0</v>
      </c>
      <c r="D16" s="34">
        <f>φύλλα2α!D16</f>
        <v>0</v>
      </c>
      <c r="E16" s="34">
        <f>φύλλα2α!E16</f>
        <v>0</v>
      </c>
      <c r="F16" s="143"/>
      <c r="G16" s="143"/>
      <c r="H16" s="295">
        <f t="shared" si="10"/>
        <v>0</v>
      </c>
      <c r="I16" s="295">
        <f t="shared" si="9"/>
        <v>0</v>
      </c>
      <c r="J16" s="295">
        <f t="shared" si="11"/>
        <v>0</v>
      </c>
      <c r="K16" s="295">
        <f t="shared" si="4"/>
        <v>0</v>
      </c>
      <c r="L16" s="295">
        <f t="shared" si="2"/>
        <v>0</v>
      </c>
      <c r="M16" s="296">
        <f t="shared" si="5"/>
        <v>0</v>
      </c>
      <c r="N16" s="296">
        <f t="shared" si="6"/>
        <v>0</v>
      </c>
      <c r="O16" s="23">
        <f t="shared" si="3"/>
        <v>0</v>
      </c>
      <c r="P16" s="23">
        <f t="shared" si="7"/>
        <v>0</v>
      </c>
      <c r="Q16" s="23">
        <f t="shared" si="8"/>
        <v>0</v>
      </c>
      <c r="R16" s="20"/>
      <c r="S16" s="236" t="s">
        <v>237</v>
      </c>
      <c r="T16" s="236" t="s">
        <v>256</v>
      </c>
      <c r="U16" s="236"/>
      <c r="V16" s="236" t="s">
        <v>257</v>
      </c>
      <c r="W16" s="20"/>
      <c r="X16" s="20"/>
    </row>
    <row r="17" spans="1:26" s="27" customFormat="1">
      <c r="A17" s="21" t="str">
        <f>συμβολαια!A17</f>
        <v>..??..</v>
      </c>
      <c r="B17" s="152" t="str">
        <f>συμβολαια!C17</f>
        <v>γονική</v>
      </c>
      <c r="C17" s="30">
        <f>συμβολαια!D17</f>
        <v>1300000</v>
      </c>
      <c r="D17" s="34">
        <f>φύλλα2α!D17</f>
        <v>0</v>
      </c>
      <c r="E17" s="34">
        <f>φύλλα2α!E17</f>
        <v>0</v>
      </c>
      <c r="F17" s="143"/>
      <c r="G17" s="143"/>
      <c r="H17" s="295">
        <f t="shared" si="10"/>
        <v>0</v>
      </c>
      <c r="I17" s="295">
        <f t="shared" si="9"/>
        <v>0</v>
      </c>
      <c r="J17" s="295">
        <f t="shared" si="11"/>
        <v>0</v>
      </c>
      <c r="K17" s="295">
        <f t="shared" si="4"/>
        <v>0</v>
      </c>
      <c r="L17" s="295">
        <f t="shared" si="2"/>
        <v>0</v>
      </c>
      <c r="M17" s="296">
        <f t="shared" si="5"/>
        <v>0</v>
      </c>
      <c r="N17" s="296">
        <f t="shared" si="6"/>
        <v>0</v>
      </c>
      <c r="O17" s="23">
        <f t="shared" si="3"/>
        <v>0</v>
      </c>
      <c r="P17" s="23">
        <f t="shared" si="7"/>
        <v>0</v>
      </c>
      <c r="Q17" s="23">
        <f t="shared" si="8"/>
        <v>0</v>
      </c>
      <c r="R17" s="20"/>
      <c r="S17" s="236" t="s">
        <v>237</v>
      </c>
      <c r="T17" s="236" t="s">
        <v>256</v>
      </c>
      <c r="U17" s="236"/>
      <c r="V17" s="236" t="s">
        <v>257</v>
      </c>
      <c r="W17" s="20"/>
      <c r="X17" s="20"/>
    </row>
    <row r="18" spans="1:26" s="27" customFormat="1">
      <c r="A18" s="21" t="str">
        <f>συμβολαια!A18</f>
        <v>????</v>
      </c>
      <c r="B18" s="152" t="str">
        <f>συμβολαια!C18</f>
        <v xml:space="preserve">γονική καταστήματος &amp; ψιλής κυριότητας ( διαμερίσματος ) </v>
      </c>
      <c r="C18" s="30">
        <f>συμβολαια!D18</f>
        <v>3550000</v>
      </c>
      <c r="D18" s="34">
        <f>φύλλα2α!D18</f>
        <v>0</v>
      </c>
      <c r="E18" s="34">
        <f>φύλλα2α!E18</f>
        <v>0</v>
      </c>
      <c r="F18" s="143"/>
      <c r="G18" s="143"/>
      <c r="H18" s="295">
        <f t="shared" si="10"/>
        <v>0</v>
      </c>
      <c r="I18" s="295">
        <f t="shared" si="9"/>
        <v>0</v>
      </c>
      <c r="J18" s="295">
        <f t="shared" si="11"/>
        <v>0</v>
      </c>
      <c r="K18" s="295">
        <f t="shared" si="4"/>
        <v>0</v>
      </c>
      <c r="L18" s="295">
        <f t="shared" si="2"/>
        <v>0</v>
      </c>
      <c r="M18" s="296">
        <f t="shared" si="5"/>
        <v>0</v>
      </c>
      <c r="N18" s="296">
        <f t="shared" si="6"/>
        <v>0</v>
      </c>
      <c r="O18" s="23">
        <f t="shared" si="3"/>
        <v>0</v>
      </c>
      <c r="P18" s="23">
        <f t="shared" si="7"/>
        <v>0</v>
      </c>
      <c r="Q18" s="23">
        <f t="shared" si="8"/>
        <v>0</v>
      </c>
      <c r="R18" s="20"/>
      <c r="S18" s="236" t="s">
        <v>237</v>
      </c>
      <c r="T18" s="236" t="s">
        <v>256</v>
      </c>
      <c r="U18" s="236"/>
      <c r="V18" s="236" t="s">
        <v>257</v>
      </c>
      <c r="W18" s="20"/>
      <c r="X18" s="20"/>
    </row>
    <row r="19" spans="1:26" s="27" customFormat="1">
      <c r="A19" s="21">
        <f>συμβολαια!A19</f>
        <v>0</v>
      </c>
      <c r="B19" s="152" t="str">
        <f>συμβολαια!C19</f>
        <v>οριζόντιος σύσταση</v>
      </c>
      <c r="C19" s="30">
        <f>συμβολαια!D19</f>
        <v>0</v>
      </c>
      <c r="D19" s="34">
        <f>φύλλα2α!D19</f>
        <v>0</v>
      </c>
      <c r="E19" s="34">
        <f>φύλλα2α!E19</f>
        <v>0</v>
      </c>
      <c r="F19" s="143"/>
      <c r="G19" s="143"/>
      <c r="H19" s="295">
        <f t="shared" si="10"/>
        <v>0</v>
      </c>
      <c r="I19" s="295">
        <f t="shared" si="9"/>
        <v>0</v>
      </c>
      <c r="J19" s="295">
        <f t="shared" si="11"/>
        <v>0</v>
      </c>
      <c r="K19" s="295">
        <f t="shared" si="4"/>
        <v>0</v>
      </c>
      <c r="L19" s="295">
        <f t="shared" si="2"/>
        <v>0</v>
      </c>
      <c r="M19" s="296">
        <f t="shared" si="5"/>
        <v>0</v>
      </c>
      <c r="N19" s="296">
        <f t="shared" si="6"/>
        <v>0</v>
      </c>
      <c r="O19" s="23">
        <f t="shared" si="3"/>
        <v>0</v>
      </c>
      <c r="P19" s="23">
        <f t="shared" si="7"/>
        <v>0</v>
      </c>
      <c r="Q19" s="23">
        <f t="shared" si="8"/>
        <v>0</v>
      </c>
      <c r="R19" s="20"/>
      <c r="S19" s="236" t="s">
        <v>237</v>
      </c>
      <c r="T19" s="236" t="s">
        <v>256</v>
      </c>
      <c r="U19" s="236"/>
      <c r="V19" s="236" t="s">
        <v>257</v>
      </c>
      <c r="W19" s="20"/>
      <c r="X19" s="20"/>
    </row>
    <row r="20" spans="1:26" s="27" customFormat="1">
      <c r="A20" s="21" t="str">
        <f>συμβολαια!A20</f>
        <v>..??..</v>
      </c>
      <c r="B20" s="152" t="str">
        <f>συμβολαια!C20</f>
        <v xml:space="preserve">γονικής πρόταση </v>
      </c>
      <c r="C20" s="30">
        <f>συμβολαια!D20</f>
        <v>1300000</v>
      </c>
      <c r="D20" s="34">
        <f>φύλλα2α!D20</f>
        <v>0</v>
      </c>
      <c r="E20" s="34">
        <f>φύλλα2α!E20</f>
        <v>0</v>
      </c>
      <c r="F20" s="143"/>
      <c r="G20" s="143"/>
      <c r="H20" s="295">
        <f t="shared" si="10"/>
        <v>0</v>
      </c>
      <c r="I20" s="295">
        <f t="shared" si="9"/>
        <v>0</v>
      </c>
      <c r="J20" s="295">
        <f t="shared" si="11"/>
        <v>0</v>
      </c>
      <c r="K20" s="295">
        <f t="shared" si="4"/>
        <v>0</v>
      </c>
      <c r="L20" s="295">
        <f t="shared" si="2"/>
        <v>0</v>
      </c>
      <c r="M20" s="296">
        <f t="shared" si="5"/>
        <v>0</v>
      </c>
      <c r="N20" s="296">
        <f t="shared" si="6"/>
        <v>0</v>
      </c>
      <c r="O20" s="23">
        <f t="shared" si="3"/>
        <v>0</v>
      </c>
      <c r="P20" s="23">
        <f t="shared" si="7"/>
        <v>0</v>
      </c>
      <c r="Q20" s="23">
        <f t="shared" si="8"/>
        <v>0</v>
      </c>
      <c r="R20" s="20"/>
      <c r="S20" s="236" t="s">
        <v>237</v>
      </c>
      <c r="T20" s="236" t="s">
        <v>256</v>
      </c>
      <c r="U20" s="236"/>
      <c r="V20" s="236" t="s">
        <v>257</v>
      </c>
      <c r="W20" s="20"/>
      <c r="X20" s="20"/>
    </row>
    <row r="21" spans="1:26" s="27" customFormat="1">
      <c r="A21" s="21" t="str">
        <f>συμβολαια!A21</f>
        <v>..??..</v>
      </c>
      <c r="B21" s="152" t="str">
        <f>συμβολαια!C21</f>
        <v>αγοραπωλησία τίμημα = Δ.Ο.Υ. =</v>
      </c>
      <c r="C21" s="30">
        <f>συμβολαια!D21</f>
        <v>1000000</v>
      </c>
      <c r="D21" s="34">
        <f>φύλλα2α!D21</f>
        <v>0</v>
      </c>
      <c r="E21" s="34">
        <f>φύλλα2α!E21</f>
        <v>0</v>
      </c>
      <c r="F21" s="143"/>
      <c r="G21" s="143"/>
      <c r="H21" s="295">
        <f t="shared" si="10"/>
        <v>0</v>
      </c>
      <c r="I21" s="295">
        <f t="shared" si="9"/>
        <v>0</v>
      </c>
      <c r="J21" s="295">
        <f t="shared" si="11"/>
        <v>0</v>
      </c>
      <c r="K21" s="295">
        <f t="shared" si="4"/>
        <v>0</v>
      </c>
      <c r="L21" s="295">
        <f t="shared" si="2"/>
        <v>0</v>
      </c>
      <c r="M21" s="296">
        <f t="shared" si="5"/>
        <v>0</v>
      </c>
      <c r="N21" s="296">
        <f t="shared" si="6"/>
        <v>0</v>
      </c>
      <c r="O21" s="23">
        <f t="shared" si="3"/>
        <v>0</v>
      </c>
      <c r="P21" s="23">
        <f t="shared" si="7"/>
        <v>0</v>
      </c>
      <c r="Q21" s="23">
        <f t="shared" si="8"/>
        <v>0</v>
      </c>
      <c r="R21" s="20"/>
      <c r="S21" s="236" t="s">
        <v>237</v>
      </c>
      <c r="T21" s="236" t="s">
        <v>256</v>
      </c>
      <c r="U21" s="236"/>
      <c r="V21" s="236" t="s">
        <v>257</v>
      </c>
      <c r="W21" s="20"/>
      <c r="X21" s="20"/>
    </row>
    <row r="22" spans="1:26" s="27" customFormat="1">
      <c r="A22" s="21" t="str">
        <f>συμβολαια!A22</f>
        <v>..??..</v>
      </c>
      <c r="B22" s="152" t="str">
        <f>συμβολαια!C22</f>
        <v>γονική { με παρακράτηση επικαρπίας</v>
      </c>
      <c r="C22" s="30">
        <f>συμβολαια!D22</f>
        <v>5600000</v>
      </c>
      <c r="D22" s="34">
        <f>φύλλα2α!D22</f>
        <v>0</v>
      </c>
      <c r="E22" s="34">
        <f>φύλλα2α!E22</f>
        <v>0</v>
      </c>
      <c r="F22" s="143"/>
      <c r="G22" s="143"/>
      <c r="H22" s="295">
        <f t="shared" si="10"/>
        <v>0</v>
      </c>
      <c r="I22" s="295">
        <f t="shared" si="9"/>
        <v>0</v>
      </c>
      <c r="J22" s="295">
        <f t="shared" si="11"/>
        <v>0</v>
      </c>
      <c r="K22" s="295">
        <f t="shared" si="4"/>
        <v>0</v>
      </c>
      <c r="L22" s="295">
        <f t="shared" si="2"/>
        <v>0</v>
      </c>
      <c r="M22" s="296">
        <f t="shared" si="5"/>
        <v>0</v>
      </c>
      <c r="N22" s="296">
        <f t="shared" si="6"/>
        <v>0</v>
      </c>
      <c r="O22" s="23">
        <f t="shared" si="3"/>
        <v>0</v>
      </c>
      <c r="P22" s="23">
        <f t="shared" si="7"/>
        <v>0</v>
      </c>
      <c r="Q22" s="23">
        <f t="shared" si="8"/>
        <v>0</v>
      </c>
      <c r="R22" s="20"/>
      <c r="S22" s="236" t="s">
        <v>237</v>
      </c>
      <c r="T22" s="236" t="s">
        <v>256</v>
      </c>
      <c r="U22" s="236"/>
      <c r="V22" s="236" t="s">
        <v>257</v>
      </c>
      <c r="W22" s="20"/>
      <c r="X22" s="20"/>
    </row>
    <row r="23" spans="1:26">
      <c r="A23" s="21" t="str">
        <f>συμβολαια!A23</f>
        <v>..??..</v>
      </c>
      <c r="B23" s="152" t="str">
        <f>συμβολαια!C23</f>
        <v>κληρονομιάς αποδοχή</v>
      </c>
      <c r="C23" s="30">
        <f>συμβολαια!D23</f>
        <v>0</v>
      </c>
      <c r="D23" s="34">
        <f>φύλλα2α!D23</f>
        <v>0</v>
      </c>
      <c r="E23" s="34">
        <f>φύλλα2α!E23</f>
        <v>0</v>
      </c>
      <c r="F23" s="20"/>
      <c r="G23" s="20"/>
      <c r="H23" s="295">
        <f t="shared" si="10"/>
        <v>0</v>
      </c>
      <c r="I23" s="295">
        <f t="shared" si="9"/>
        <v>0</v>
      </c>
      <c r="J23" s="295">
        <f t="shared" si="11"/>
        <v>0</v>
      </c>
      <c r="K23" s="295">
        <f t="shared" si="4"/>
        <v>0</v>
      </c>
      <c r="L23" s="295">
        <f t="shared" si="2"/>
        <v>0</v>
      </c>
      <c r="M23" s="296">
        <f t="shared" si="5"/>
        <v>0</v>
      </c>
      <c r="N23" s="296">
        <f t="shared" si="6"/>
        <v>0</v>
      </c>
      <c r="O23" s="23">
        <f t="shared" si="3"/>
        <v>0</v>
      </c>
      <c r="P23" s="23">
        <f t="shared" si="7"/>
        <v>0</v>
      </c>
      <c r="Q23" s="23">
        <f t="shared" si="8"/>
        <v>0</v>
      </c>
      <c r="R23" s="20"/>
      <c r="S23" s="236" t="s">
        <v>237</v>
      </c>
      <c r="T23" s="236" t="s">
        <v>256</v>
      </c>
      <c r="U23" s="236"/>
      <c r="V23" s="236" t="s">
        <v>257</v>
      </c>
      <c r="W23" s="20"/>
      <c r="X23" s="20"/>
    </row>
    <row r="24" spans="1:26">
      <c r="A24" s="21" t="str">
        <f>συμβολαια!A24</f>
        <v>..??..</v>
      </c>
      <c r="B24" s="152" t="str">
        <f>συμβολαια!C24</f>
        <v>αγοραπωλησία τίμημα = Δ.Ο.Υ. =</v>
      </c>
      <c r="C24" s="30">
        <f>συμβολαια!D24</f>
        <v>400000</v>
      </c>
      <c r="D24" s="34">
        <f>φύλλα2α!D24</f>
        <v>0</v>
      </c>
      <c r="E24" s="34">
        <f>φύλλα2α!E24</f>
        <v>0</v>
      </c>
      <c r="F24" s="20"/>
      <c r="G24" s="20"/>
      <c r="H24" s="295">
        <f t="shared" si="10"/>
        <v>0</v>
      </c>
      <c r="I24" s="295">
        <f t="shared" si="9"/>
        <v>0</v>
      </c>
      <c r="J24" s="295">
        <f t="shared" si="11"/>
        <v>0</v>
      </c>
      <c r="K24" s="295">
        <f t="shared" si="4"/>
        <v>0</v>
      </c>
      <c r="L24" s="295">
        <f t="shared" si="2"/>
        <v>0</v>
      </c>
      <c r="M24" s="296">
        <f t="shared" si="5"/>
        <v>0</v>
      </c>
      <c r="N24" s="296">
        <f t="shared" si="6"/>
        <v>0</v>
      </c>
      <c r="O24" s="23">
        <f t="shared" si="3"/>
        <v>0</v>
      </c>
      <c r="P24" s="23">
        <f t="shared" si="7"/>
        <v>0</v>
      </c>
      <c r="Q24" s="23">
        <f t="shared" si="8"/>
        <v>0</v>
      </c>
      <c r="R24" s="20"/>
      <c r="S24" s="236" t="s">
        <v>237</v>
      </c>
      <c r="T24" s="236" t="s">
        <v>256</v>
      </c>
      <c r="U24" s="236"/>
      <c r="V24" s="236" t="s">
        <v>257</v>
      </c>
      <c r="W24" s="20"/>
      <c r="X24" s="20"/>
    </row>
    <row r="25" spans="1:26">
      <c r="A25" s="21" t="str">
        <f>συμβολαια!A25</f>
        <v>..??..</v>
      </c>
      <c r="B25" s="152" t="str">
        <f>συμβολαια!C25</f>
        <v>αγοραπωλησία τίμημα 500.000 Δ.Ο.Υ. =</v>
      </c>
      <c r="C25" s="30">
        <f>συμβολαια!D25</f>
        <v>525000</v>
      </c>
      <c r="D25" s="34">
        <f>φύλλα2α!D25</f>
        <v>0</v>
      </c>
      <c r="E25" s="34">
        <f>φύλλα2α!E25</f>
        <v>0</v>
      </c>
      <c r="F25" s="20"/>
      <c r="G25" s="20"/>
      <c r="H25" s="295">
        <f t="shared" si="10"/>
        <v>0</v>
      </c>
      <c r="I25" s="295">
        <f t="shared" si="9"/>
        <v>0</v>
      </c>
      <c r="J25" s="295">
        <f t="shared" si="11"/>
        <v>0</v>
      </c>
      <c r="K25" s="295">
        <f t="shared" si="4"/>
        <v>0</v>
      </c>
      <c r="L25" s="295">
        <f t="shared" si="2"/>
        <v>0</v>
      </c>
      <c r="M25" s="296">
        <f t="shared" si="5"/>
        <v>0</v>
      </c>
      <c r="N25" s="296">
        <f t="shared" si="6"/>
        <v>0</v>
      </c>
      <c r="O25" s="23">
        <f t="shared" si="3"/>
        <v>0</v>
      </c>
      <c r="P25" s="23">
        <f t="shared" si="7"/>
        <v>0</v>
      </c>
      <c r="Q25" s="23">
        <f t="shared" si="8"/>
        <v>0</v>
      </c>
      <c r="R25" s="20"/>
      <c r="S25" s="236" t="s">
        <v>237</v>
      </c>
      <c r="T25" s="236" t="s">
        <v>256</v>
      </c>
      <c r="U25" s="236"/>
      <c r="V25" s="236" t="s">
        <v>257</v>
      </c>
      <c r="W25" s="20"/>
      <c r="X25" s="20"/>
      <c r="Y25" s="5">
        <v>100</v>
      </c>
      <c r="Z25" s="5">
        <v>11</v>
      </c>
    </row>
    <row r="26" spans="1:26" s="7" customFormat="1">
      <c r="A26" s="482" t="str">
        <f>συμβολαια!A26</f>
        <v>????</v>
      </c>
      <c r="B26" s="373" t="str">
        <f>συμβολαια!C26</f>
        <v>εξόφληση {{{ δανείου 1.200.000δρχ /// ΑΓΑΠΕ = 15.000</v>
      </c>
      <c r="C26" s="375">
        <f>συμβολαια!D26</f>
        <v>1200000</v>
      </c>
      <c r="D26" s="379">
        <f>φύλλα2α!D26</f>
        <v>2</v>
      </c>
      <c r="E26" s="379">
        <f>φύλλα2α!E26</f>
        <v>2</v>
      </c>
      <c r="F26" s="366">
        <v>2</v>
      </c>
      <c r="G26" s="366">
        <v>1</v>
      </c>
      <c r="H26" s="380">
        <f t="shared" si="10"/>
        <v>4400</v>
      </c>
      <c r="I26" s="380">
        <f t="shared" si="9"/>
        <v>2200</v>
      </c>
      <c r="J26" s="380">
        <f t="shared" si="11"/>
        <v>220</v>
      </c>
      <c r="K26" s="380">
        <f t="shared" si="4"/>
        <v>220</v>
      </c>
      <c r="L26" s="380">
        <f t="shared" si="2"/>
        <v>44</v>
      </c>
      <c r="M26" s="381">
        <f t="shared" si="5"/>
        <v>3916</v>
      </c>
      <c r="N26" s="381">
        <f t="shared" si="6"/>
        <v>1958</v>
      </c>
      <c r="O26" s="351">
        <f t="shared" si="3"/>
        <v>484</v>
      </c>
      <c r="P26" s="351">
        <f t="shared" si="7"/>
        <v>242</v>
      </c>
      <c r="Q26" s="351">
        <f t="shared" si="8"/>
        <v>242</v>
      </c>
      <c r="R26" s="366"/>
      <c r="S26" s="382">
        <v>6600</v>
      </c>
      <c r="T26" s="382">
        <v>2200</v>
      </c>
      <c r="U26" s="382"/>
      <c r="V26" s="382"/>
      <c r="W26" s="366"/>
      <c r="X26" s="366"/>
      <c r="Y26" s="7">
        <v>2200</v>
      </c>
      <c r="Z26" s="7">
        <f>Y26*Z25/Y25</f>
        <v>242</v>
      </c>
    </row>
    <row r="27" spans="1:26" s="7" customFormat="1">
      <c r="A27" s="483"/>
      <c r="B27" s="373" t="str">
        <f>συμβολαια!C27</f>
        <v>υποθήκη εξάλειψη</v>
      </c>
      <c r="C27" s="375">
        <f>συμβολαια!D27</f>
        <v>15000</v>
      </c>
      <c r="D27" s="379">
        <f>φύλλα2α!D27</f>
        <v>2</v>
      </c>
      <c r="E27" s="379">
        <f>φύλλα2α!E27</f>
        <v>2</v>
      </c>
      <c r="F27" s="366"/>
      <c r="G27" s="366"/>
      <c r="H27" s="380">
        <f t="shared" si="10"/>
        <v>0</v>
      </c>
      <c r="I27" s="380">
        <f t="shared" si="9"/>
        <v>0</v>
      </c>
      <c r="J27" s="380">
        <f t="shared" si="11"/>
        <v>0</v>
      </c>
      <c r="K27" s="380">
        <f t="shared" si="4"/>
        <v>0</v>
      </c>
      <c r="L27" s="380">
        <f t="shared" si="2"/>
        <v>0</v>
      </c>
      <c r="M27" s="381">
        <f t="shared" si="5"/>
        <v>0</v>
      </c>
      <c r="N27" s="381">
        <f t="shared" si="6"/>
        <v>0</v>
      </c>
      <c r="O27" s="351">
        <f t="shared" si="3"/>
        <v>0</v>
      </c>
      <c r="P27" s="351">
        <f t="shared" si="7"/>
        <v>0</v>
      </c>
      <c r="Q27" s="351">
        <f t="shared" si="8"/>
        <v>0</v>
      </c>
      <c r="R27" s="366"/>
      <c r="S27" s="382"/>
      <c r="T27" s="382"/>
      <c r="U27" s="382"/>
      <c r="V27" s="382"/>
      <c r="W27" s="366"/>
      <c r="X27" s="366"/>
    </row>
    <row r="28" spans="1:26">
      <c r="A28" s="21" t="str">
        <f>συμβολαια!A28</f>
        <v>..??..</v>
      </c>
      <c r="B28" s="152" t="str">
        <f>συμβολαια!C28</f>
        <v>πληρεξούσιο</v>
      </c>
      <c r="C28" s="30">
        <f>συμβολαια!D28</f>
        <v>0</v>
      </c>
      <c r="D28" s="34">
        <f>φύλλα2α!D28</f>
        <v>0</v>
      </c>
      <c r="E28" s="34">
        <f>φύλλα2α!E28</f>
        <v>0</v>
      </c>
      <c r="F28" s="20"/>
      <c r="G28" s="20"/>
      <c r="H28" s="295">
        <f t="shared" si="10"/>
        <v>0</v>
      </c>
      <c r="I28" s="295">
        <f t="shared" si="9"/>
        <v>0</v>
      </c>
      <c r="J28" s="295">
        <f t="shared" si="11"/>
        <v>0</v>
      </c>
      <c r="K28" s="295">
        <f t="shared" si="4"/>
        <v>0</v>
      </c>
      <c r="L28" s="295">
        <f t="shared" si="2"/>
        <v>0</v>
      </c>
      <c r="M28" s="296">
        <f t="shared" si="5"/>
        <v>0</v>
      </c>
      <c r="N28" s="296">
        <f t="shared" si="6"/>
        <v>0</v>
      </c>
      <c r="O28" s="23">
        <f t="shared" si="3"/>
        <v>0</v>
      </c>
      <c r="P28" s="23">
        <f t="shared" si="7"/>
        <v>0</v>
      </c>
      <c r="Q28" s="23">
        <f t="shared" si="8"/>
        <v>0</v>
      </c>
      <c r="R28" s="20"/>
      <c r="S28" s="236" t="s">
        <v>237</v>
      </c>
      <c r="T28" s="236" t="s">
        <v>256</v>
      </c>
      <c r="U28" s="236"/>
      <c r="V28" s="236" t="s">
        <v>257</v>
      </c>
      <c r="W28" s="20"/>
      <c r="X28" s="20"/>
    </row>
    <row r="29" spans="1:26">
      <c r="A29" s="21" t="str">
        <f>συμβολαια!A29</f>
        <v>..??..</v>
      </c>
      <c r="B29" s="152" t="str">
        <f>συμβολαια!C29</f>
        <v>κληρονομιάς αποδοχή</v>
      </c>
      <c r="C29" s="30">
        <f>συμβολαια!D29</f>
        <v>0</v>
      </c>
      <c r="D29" s="34">
        <f>φύλλα2α!D29</f>
        <v>0</v>
      </c>
      <c r="E29" s="34">
        <f>φύλλα2α!E29</f>
        <v>0</v>
      </c>
      <c r="F29" s="20"/>
      <c r="G29" s="20"/>
      <c r="H29" s="295">
        <f t="shared" si="10"/>
        <v>0</v>
      </c>
      <c r="I29" s="295">
        <f t="shared" si="9"/>
        <v>0</v>
      </c>
      <c r="J29" s="295">
        <f t="shared" si="11"/>
        <v>0</v>
      </c>
      <c r="K29" s="295">
        <f t="shared" si="4"/>
        <v>0</v>
      </c>
      <c r="L29" s="295">
        <f t="shared" si="2"/>
        <v>0</v>
      </c>
      <c r="M29" s="296">
        <f t="shared" si="5"/>
        <v>0</v>
      </c>
      <c r="N29" s="296">
        <f t="shared" si="6"/>
        <v>0</v>
      </c>
      <c r="O29" s="23">
        <f t="shared" si="3"/>
        <v>0</v>
      </c>
      <c r="P29" s="23">
        <f t="shared" si="7"/>
        <v>0</v>
      </c>
      <c r="Q29" s="23">
        <f t="shared" si="8"/>
        <v>0</v>
      </c>
      <c r="R29" s="20"/>
      <c r="S29" s="236" t="s">
        <v>237</v>
      </c>
      <c r="T29" s="236" t="s">
        <v>256</v>
      </c>
      <c r="U29" s="236"/>
      <c r="V29" s="236" t="s">
        <v>257</v>
      </c>
      <c r="W29" s="20"/>
      <c r="X29" s="20"/>
    </row>
    <row r="30" spans="1:26">
      <c r="A30" s="21" t="str">
        <f>συμβολαια!A30</f>
        <v>..??..</v>
      </c>
      <c r="B30" s="152" t="str">
        <f>συμβολαια!C30</f>
        <v>γονική</v>
      </c>
      <c r="C30" s="30">
        <f>συμβολαια!D30</f>
        <v>1187500</v>
      </c>
      <c r="D30" s="34">
        <f>φύλλα2α!D30</f>
        <v>0</v>
      </c>
      <c r="E30" s="34">
        <f>φύλλα2α!E30</f>
        <v>0</v>
      </c>
      <c r="F30" s="20"/>
      <c r="G30" s="20"/>
      <c r="H30" s="295">
        <f t="shared" si="10"/>
        <v>0</v>
      </c>
      <c r="I30" s="295">
        <f t="shared" si="9"/>
        <v>0</v>
      </c>
      <c r="J30" s="295">
        <f t="shared" si="11"/>
        <v>0</v>
      </c>
      <c r="K30" s="295">
        <f t="shared" si="4"/>
        <v>0</v>
      </c>
      <c r="L30" s="295">
        <f t="shared" si="2"/>
        <v>0</v>
      </c>
      <c r="M30" s="296">
        <f t="shared" si="5"/>
        <v>0</v>
      </c>
      <c r="N30" s="296">
        <f t="shared" si="6"/>
        <v>0</v>
      </c>
      <c r="O30" s="23">
        <f t="shared" si="3"/>
        <v>0</v>
      </c>
      <c r="P30" s="23">
        <f t="shared" si="7"/>
        <v>0</v>
      </c>
      <c r="Q30" s="23">
        <f t="shared" si="8"/>
        <v>0</v>
      </c>
      <c r="R30" s="20"/>
      <c r="S30" s="236" t="s">
        <v>237</v>
      </c>
      <c r="T30" s="236" t="s">
        <v>256</v>
      </c>
      <c r="U30" s="236"/>
      <c r="V30" s="236" t="s">
        <v>257</v>
      </c>
      <c r="W30" s="20"/>
      <c r="X30" s="20"/>
    </row>
    <row r="31" spans="1:26">
      <c r="A31" s="21" t="str">
        <f>συμβολαια!A31</f>
        <v>..??..</v>
      </c>
      <c r="B31" s="152" t="str">
        <f>συμβολαια!C31</f>
        <v xml:space="preserve">διανομή </v>
      </c>
      <c r="C31" s="30">
        <f>συμβολαια!D31</f>
        <v>3888000</v>
      </c>
      <c r="D31" s="34">
        <f>φύλλα2α!D31</f>
        <v>5</v>
      </c>
      <c r="E31" s="34">
        <f>φύλλα2α!E31</f>
        <v>5</v>
      </c>
      <c r="F31" s="20">
        <v>2</v>
      </c>
      <c r="G31" s="20">
        <v>2</v>
      </c>
      <c r="H31" s="295">
        <f t="shared" si="10"/>
        <v>11000</v>
      </c>
      <c r="I31" s="295">
        <f t="shared" si="9"/>
        <v>11000</v>
      </c>
      <c r="J31" s="295">
        <f t="shared" si="11"/>
        <v>550</v>
      </c>
      <c r="K31" s="295">
        <f t="shared" si="4"/>
        <v>550</v>
      </c>
      <c r="L31" s="295">
        <f t="shared" si="2"/>
        <v>110</v>
      </c>
      <c r="M31" s="296">
        <f t="shared" si="5"/>
        <v>9790</v>
      </c>
      <c r="N31" s="296">
        <f t="shared" si="6"/>
        <v>9790</v>
      </c>
      <c r="O31" s="23">
        <f t="shared" si="3"/>
        <v>1210</v>
      </c>
      <c r="P31" s="23">
        <f t="shared" si="7"/>
        <v>1210</v>
      </c>
      <c r="Q31" s="23">
        <f t="shared" si="8"/>
        <v>0</v>
      </c>
      <c r="R31" s="20"/>
      <c r="S31" s="236" t="s">
        <v>237</v>
      </c>
      <c r="T31" s="236" t="s">
        <v>256</v>
      </c>
      <c r="U31" s="236"/>
      <c r="V31" s="236" t="s">
        <v>257</v>
      </c>
      <c r="W31" s="20"/>
      <c r="X31" s="20"/>
    </row>
    <row r="32" spans="1:26">
      <c r="A32" s="21" t="str">
        <f>συμβολαια!A32</f>
        <v>..??..</v>
      </c>
      <c r="B32" s="152" t="str">
        <f>συμβολαια!C32</f>
        <v>γονική</v>
      </c>
      <c r="C32" s="30">
        <f>συμβολαια!D32</f>
        <v>5150000</v>
      </c>
      <c r="D32" s="34">
        <f>φύλλα2α!D32</f>
        <v>0</v>
      </c>
      <c r="E32" s="34">
        <f>φύλλα2α!E32</f>
        <v>0</v>
      </c>
      <c r="F32" s="20"/>
      <c r="G32" s="20"/>
      <c r="H32" s="295">
        <f t="shared" si="10"/>
        <v>0</v>
      </c>
      <c r="I32" s="295">
        <f t="shared" si="9"/>
        <v>0</v>
      </c>
      <c r="J32" s="295">
        <f t="shared" si="11"/>
        <v>0</v>
      </c>
      <c r="K32" s="295">
        <f t="shared" si="4"/>
        <v>0</v>
      </c>
      <c r="L32" s="295">
        <f t="shared" si="2"/>
        <v>0</v>
      </c>
      <c r="M32" s="296">
        <f t="shared" si="5"/>
        <v>0</v>
      </c>
      <c r="N32" s="296">
        <f t="shared" si="6"/>
        <v>0</v>
      </c>
      <c r="O32" s="23">
        <f t="shared" si="3"/>
        <v>0</v>
      </c>
      <c r="P32" s="23">
        <f t="shared" si="7"/>
        <v>0</v>
      </c>
      <c r="Q32" s="23">
        <f t="shared" si="8"/>
        <v>0</v>
      </c>
      <c r="R32" s="20"/>
      <c r="S32" s="236" t="s">
        <v>237</v>
      </c>
      <c r="T32" s="236" t="s">
        <v>256</v>
      </c>
      <c r="U32" s="236"/>
      <c r="V32" s="236" t="s">
        <v>257</v>
      </c>
      <c r="W32" s="20"/>
      <c r="X32" s="20"/>
    </row>
    <row r="33" spans="1:24" s="27" customFormat="1">
      <c r="A33" s="21" t="str">
        <f>συμβολαια!A33</f>
        <v>..??..</v>
      </c>
      <c r="B33" s="152" t="str">
        <f>συμβολαια!C33</f>
        <v>πληρεξούσιο</v>
      </c>
      <c r="C33" s="30">
        <f>συμβολαια!D33</f>
        <v>0</v>
      </c>
      <c r="D33" s="34">
        <f>φύλλα2α!D33</f>
        <v>0</v>
      </c>
      <c r="E33" s="34">
        <f>φύλλα2α!E33</f>
        <v>0</v>
      </c>
      <c r="F33" s="20"/>
      <c r="G33" s="20"/>
      <c r="H33" s="295">
        <f t="shared" si="10"/>
        <v>0</v>
      </c>
      <c r="I33" s="295">
        <f t="shared" si="9"/>
        <v>0</v>
      </c>
      <c r="J33" s="295">
        <f t="shared" si="11"/>
        <v>0</v>
      </c>
      <c r="K33" s="295">
        <f t="shared" si="4"/>
        <v>0</v>
      </c>
      <c r="L33" s="295">
        <f t="shared" si="2"/>
        <v>0</v>
      </c>
      <c r="M33" s="296">
        <f t="shared" si="5"/>
        <v>0</v>
      </c>
      <c r="N33" s="296">
        <f t="shared" si="6"/>
        <v>0</v>
      </c>
      <c r="O33" s="23">
        <f t="shared" si="3"/>
        <v>0</v>
      </c>
      <c r="P33" s="23">
        <f t="shared" si="7"/>
        <v>0</v>
      </c>
      <c r="Q33" s="23">
        <f t="shared" si="8"/>
        <v>0</v>
      </c>
      <c r="R33" s="20"/>
      <c r="S33" s="236" t="s">
        <v>237</v>
      </c>
      <c r="T33" s="236" t="s">
        <v>256</v>
      </c>
      <c r="U33" s="236"/>
      <c r="V33" s="236" t="s">
        <v>257</v>
      </c>
      <c r="W33" s="20"/>
      <c r="X33" s="20"/>
    </row>
    <row r="34" spans="1:24" s="27" customFormat="1">
      <c r="A34" s="21" t="str">
        <f>συμβολαια!A34</f>
        <v>..??..</v>
      </c>
      <c r="B34" s="152" t="str">
        <f>συμβολαια!C34</f>
        <v>βεβαίωση ένορκος</v>
      </c>
      <c r="C34" s="30">
        <f>συμβολαια!D34</f>
        <v>0</v>
      </c>
      <c r="D34" s="34">
        <f>φύλλα2α!D34</f>
        <v>0</v>
      </c>
      <c r="E34" s="34">
        <f>φύλλα2α!E34</f>
        <v>0</v>
      </c>
      <c r="F34" s="20"/>
      <c r="G34" s="20"/>
      <c r="H34" s="295">
        <f t="shared" si="10"/>
        <v>0</v>
      </c>
      <c r="I34" s="295">
        <f t="shared" si="9"/>
        <v>0</v>
      </c>
      <c r="J34" s="295">
        <f t="shared" si="11"/>
        <v>0</v>
      </c>
      <c r="K34" s="295">
        <f t="shared" si="4"/>
        <v>0</v>
      </c>
      <c r="L34" s="295">
        <f t="shared" si="2"/>
        <v>0</v>
      </c>
      <c r="M34" s="296">
        <f t="shared" si="5"/>
        <v>0</v>
      </c>
      <c r="N34" s="296">
        <f t="shared" si="6"/>
        <v>0</v>
      </c>
      <c r="O34" s="23">
        <f t="shared" si="3"/>
        <v>0</v>
      </c>
      <c r="P34" s="23">
        <f t="shared" si="7"/>
        <v>0</v>
      </c>
      <c r="Q34" s="23">
        <f t="shared" si="8"/>
        <v>0</v>
      </c>
      <c r="R34" s="20"/>
      <c r="S34" s="236" t="s">
        <v>237</v>
      </c>
      <c r="T34" s="236" t="s">
        <v>256</v>
      </c>
      <c r="U34" s="236"/>
      <c r="V34" s="236" t="s">
        <v>257</v>
      </c>
      <c r="W34" s="20"/>
      <c r="X34" s="20"/>
    </row>
    <row r="35" spans="1:24" s="27" customFormat="1">
      <c r="A35" s="21" t="str">
        <f>συμβολαια!A35</f>
        <v>..??..</v>
      </c>
      <c r="B35" s="152" t="str">
        <f>συμβολαια!C35</f>
        <v>πληρεξούσιο</v>
      </c>
      <c r="C35" s="30">
        <f>συμβολαια!D35</f>
        <v>0</v>
      </c>
      <c r="D35" s="34">
        <f>φύλλα2α!D35</f>
        <v>0</v>
      </c>
      <c r="E35" s="34">
        <f>φύλλα2α!E35</f>
        <v>0</v>
      </c>
      <c r="F35" s="20"/>
      <c r="G35" s="20"/>
      <c r="H35" s="295">
        <f t="shared" si="10"/>
        <v>0</v>
      </c>
      <c r="I35" s="295">
        <f t="shared" si="9"/>
        <v>0</v>
      </c>
      <c r="J35" s="295">
        <f t="shared" si="11"/>
        <v>0</v>
      </c>
      <c r="K35" s="295">
        <f t="shared" si="4"/>
        <v>0</v>
      </c>
      <c r="L35" s="295">
        <f t="shared" si="2"/>
        <v>0</v>
      </c>
      <c r="M35" s="296">
        <f t="shared" si="5"/>
        <v>0</v>
      </c>
      <c r="N35" s="296">
        <f t="shared" si="6"/>
        <v>0</v>
      </c>
      <c r="O35" s="23">
        <f t="shared" ref="O35:O48" si="12">J35+K35+L35</f>
        <v>0</v>
      </c>
      <c r="P35" s="23">
        <f t="shared" si="7"/>
        <v>0</v>
      </c>
      <c r="Q35" s="23">
        <f t="shared" si="8"/>
        <v>0</v>
      </c>
      <c r="R35" s="20"/>
      <c r="S35" s="236" t="s">
        <v>237</v>
      </c>
      <c r="T35" s="236" t="s">
        <v>256</v>
      </c>
      <c r="U35" s="236"/>
      <c r="V35" s="236" t="s">
        <v>257</v>
      </c>
      <c r="W35" s="20"/>
      <c r="X35" s="20"/>
    </row>
    <row r="36" spans="1:24" s="27" customFormat="1">
      <c r="A36" s="21" t="str">
        <f>συμβολαια!A36</f>
        <v>..??..</v>
      </c>
      <c r="B36" s="152" t="str">
        <f>συμβολαια!C36</f>
        <v>πληρεξούσιο</v>
      </c>
      <c r="C36" s="30">
        <f>συμβολαια!D36</f>
        <v>0</v>
      </c>
      <c r="D36" s="34">
        <f>φύλλα2α!D36</f>
        <v>0</v>
      </c>
      <c r="E36" s="34">
        <f>φύλλα2α!E36</f>
        <v>0</v>
      </c>
      <c r="F36" s="20"/>
      <c r="G36" s="20"/>
      <c r="H36" s="295">
        <f t="shared" si="10"/>
        <v>0</v>
      </c>
      <c r="I36" s="295">
        <f t="shared" si="9"/>
        <v>0</v>
      </c>
      <c r="J36" s="295">
        <f t="shared" si="11"/>
        <v>0</v>
      </c>
      <c r="K36" s="295">
        <f t="shared" si="4"/>
        <v>0</v>
      </c>
      <c r="L36" s="295">
        <f t="shared" si="2"/>
        <v>0</v>
      </c>
      <c r="M36" s="296">
        <f t="shared" si="5"/>
        <v>0</v>
      </c>
      <c r="N36" s="296">
        <f t="shared" si="6"/>
        <v>0</v>
      </c>
      <c r="O36" s="23">
        <f t="shared" si="12"/>
        <v>0</v>
      </c>
      <c r="P36" s="23">
        <f t="shared" si="7"/>
        <v>0</v>
      </c>
      <c r="Q36" s="23">
        <f t="shared" si="8"/>
        <v>0</v>
      </c>
      <c r="R36" s="20"/>
      <c r="S36" s="236" t="s">
        <v>237</v>
      </c>
      <c r="T36" s="236" t="s">
        <v>256</v>
      </c>
      <c r="U36" s="236"/>
      <c r="V36" s="236" t="s">
        <v>257</v>
      </c>
      <c r="W36" s="20"/>
      <c r="X36" s="20"/>
    </row>
    <row r="37" spans="1:24" s="27" customFormat="1">
      <c r="A37" s="21" t="str">
        <f>συμβολαια!A37</f>
        <v>..??..</v>
      </c>
      <c r="B37" s="152" t="str">
        <f>συμβολαια!C37</f>
        <v>πληρεξούσιο</v>
      </c>
      <c r="C37" s="30">
        <f>συμβολαια!D37</f>
        <v>0</v>
      </c>
      <c r="D37" s="34">
        <f>φύλλα2α!D37</f>
        <v>0</v>
      </c>
      <c r="E37" s="34">
        <f>φύλλα2α!E37</f>
        <v>0</v>
      </c>
      <c r="F37" s="20"/>
      <c r="G37" s="20"/>
      <c r="H37" s="295">
        <f t="shared" si="10"/>
        <v>0</v>
      </c>
      <c r="I37" s="295">
        <f t="shared" si="9"/>
        <v>0</v>
      </c>
      <c r="J37" s="295">
        <f t="shared" si="11"/>
        <v>0</v>
      </c>
      <c r="K37" s="295">
        <f t="shared" si="4"/>
        <v>0</v>
      </c>
      <c r="L37" s="295">
        <f t="shared" si="2"/>
        <v>0</v>
      </c>
      <c r="M37" s="296">
        <f t="shared" si="5"/>
        <v>0</v>
      </c>
      <c r="N37" s="296">
        <f t="shared" si="6"/>
        <v>0</v>
      </c>
      <c r="O37" s="23">
        <f t="shared" si="12"/>
        <v>0</v>
      </c>
      <c r="P37" s="23">
        <f t="shared" si="7"/>
        <v>0</v>
      </c>
      <c r="Q37" s="23">
        <f t="shared" si="8"/>
        <v>0</v>
      </c>
      <c r="R37" s="20"/>
      <c r="S37" s="236" t="s">
        <v>237</v>
      </c>
      <c r="T37" s="236" t="s">
        <v>256</v>
      </c>
      <c r="U37" s="236"/>
      <c r="V37" s="236" t="s">
        <v>257</v>
      </c>
      <c r="W37" s="20"/>
      <c r="X37" s="20"/>
    </row>
    <row r="38" spans="1:24" s="27" customFormat="1">
      <c r="A38" s="21" t="str">
        <f>συμβολαια!A38</f>
        <v>..??..</v>
      </c>
      <c r="B38" s="152" t="str">
        <f>συμβολαια!C38</f>
        <v>δωρεά</v>
      </c>
      <c r="C38" s="30">
        <f>συμβολαια!D38</f>
        <v>950000</v>
      </c>
      <c r="D38" s="34">
        <f>φύλλα2α!D38</f>
        <v>0</v>
      </c>
      <c r="E38" s="34">
        <f>φύλλα2α!E38</f>
        <v>0</v>
      </c>
      <c r="F38" s="20"/>
      <c r="G38" s="20"/>
      <c r="H38" s="295">
        <f t="shared" si="10"/>
        <v>0</v>
      </c>
      <c r="I38" s="295">
        <f t="shared" si="9"/>
        <v>0</v>
      </c>
      <c r="J38" s="295">
        <f t="shared" si="11"/>
        <v>0</v>
      </c>
      <c r="K38" s="295">
        <f t="shared" si="4"/>
        <v>0</v>
      </c>
      <c r="L38" s="295">
        <f t="shared" si="2"/>
        <v>0</v>
      </c>
      <c r="M38" s="296">
        <f t="shared" si="5"/>
        <v>0</v>
      </c>
      <c r="N38" s="296">
        <f t="shared" si="6"/>
        <v>0</v>
      </c>
      <c r="O38" s="23">
        <f t="shared" si="12"/>
        <v>0</v>
      </c>
      <c r="P38" s="23">
        <f t="shared" si="7"/>
        <v>0</v>
      </c>
      <c r="Q38" s="23">
        <f t="shared" si="8"/>
        <v>0</v>
      </c>
      <c r="R38" s="20"/>
      <c r="S38" s="236" t="s">
        <v>237</v>
      </c>
      <c r="T38" s="236" t="s">
        <v>256</v>
      </c>
      <c r="U38" s="236"/>
      <c r="V38" s="236" t="s">
        <v>257</v>
      </c>
      <c r="W38" s="20"/>
      <c r="X38" s="20"/>
    </row>
    <row r="39" spans="1:24" s="27" customFormat="1">
      <c r="A39" s="21" t="str">
        <f>συμβολαια!A39</f>
        <v>..??..</v>
      </c>
      <c r="B39" s="152" t="str">
        <f>συμβολαια!C39</f>
        <v>πληρεξούσιο {{{ βεβαίωση ένορκος</v>
      </c>
      <c r="C39" s="30">
        <f>συμβολαια!D39</f>
        <v>0</v>
      </c>
      <c r="D39" s="34">
        <f>φύλλα2α!D39</f>
        <v>0</v>
      </c>
      <c r="E39" s="34">
        <f>φύλλα2α!E39</f>
        <v>0</v>
      </c>
      <c r="F39" s="20"/>
      <c r="G39" s="20"/>
      <c r="H39" s="295">
        <f t="shared" si="10"/>
        <v>0</v>
      </c>
      <c r="I39" s="295">
        <f t="shared" si="9"/>
        <v>0</v>
      </c>
      <c r="J39" s="295">
        <f t="shared" si="11"/>
        <v>0</v>
      </c>
      <c r="K39" s="295">
        <f t="shared" si="4"/>
        <v>0</v>
      </c>
      <c r="L39" s="295">
        <f t="shared" si="2"/>
        <v>0</v>
      </c>
      <c r="M39" s="296">
        <f t="shared" si="5"/>
        <v>0</v>
      </c>
      <c r="N39" s="296">
        <f t="shared" si="6"/>
        <v>0</v>
      </c>
      <c r="O39" s="23">
        <f t="shared" si="12"/>
        <v>0</v>
      </c>
      <c r="P39" s="23">
        <f t="shared" si="7"/>
        <v>0</v>
      </c>
      <c r="Q39" s="23">
        <f t="shared" si="8"/>
        <v>0</v>
      </c>
      <c r="R39" s="20"/>
      <c r="S39" s="236" t="s">
        <v>237</v>
      </c>
      <c r="T39" s="236" t="s">
        <v>256</v>
      </c>
      <c r="U39" s="236"/>
      <c r="V39" s="236" t="s">
        <v>257</v>
      </c>
      <c r="W39" s="20"/>
      <c r="X39" s="20"/>
    </row>
    <row r="40" spans="1:24" s="27" customFormat="1">
      <c r="A40" s="21" t="str">
        <f>συμβολαια!A40</f>
        <v>..??..</v>
      </c>
      <c r="B40" s="152" t="str">
        <f>συμβολαια!C40</f>
        <v>βεβαίωση ένορκος</v>
      </c>
      <c r="C40" s="30">
        <f>συμβολαια!D40</f>
        <v>0</v>
      </c>
      <c r="D40" s="34">
        <f>φύλλα2α!D40</f>
        <v>0</v>
      </c>
      <c r="E40" s="34">
        <f>φύλλα2α!E40</f>
        <v>0</v>
      </c>
      <c r="F40" s="20"/>
      <c r="G40" s="20"/>
      <c r="H40" s="295">
        <f t="shared" si="10"/>
        <v>0</v>
      </c>
      <c r="I40" s="295">
        <f t="shared" si="9"/>
        <v>0</v>
      </c>
      <c r="J40" s="295">
        <f t="shared" si="11"/>
        <v>0</v>
      </c>
      <c r="K40" s="295">
        <f t="shared" si="4"/>
        <v>0</v>
      </c>
      <c r="L40" s="295">
        <f t="shared" si="2"/>
        <v>0</v>
      </c>
      <c r="M40" s="296">
        <f t="shared" si="5"/>
        <v>0</v>
      </c>
      <c r="N40" s="296">
        <f t="shared" si="6"/>
        <v>0</v>
      </c>
      <c r="O40" s="23">
        <f t="shared" si="12"/>
        <v>0</v>
      </c>
      <c r="P40" s="23">
        <f t="shared" si="7"/>
        <v>0</v>
      </c>
      <c r="Q40" s="23">
        <f t="shared" si="8"/>
        <v>0</v>
      </c>
      <c r="R40" s="20"/>
      <c r="S40" s="236" t="s">
        <v>237</v>
      </c>
      <c r="T40" s="236" t="s">
        <v>256</v>
      </c>
      <c r="U40" s="236"/>
      <c r="V40" s="236" t="s">
        <v>257</v>
      </c>
      <c r="W40" s="20"/>
      <c r="X40" s="20"/>
    </row>
    <row r="41" spans="1:24" s="27" customFormat="1">
      <c r="A41" s="21" t="str">
        <f>συμβολαια!A41</f>
        <v>..??..</v>
      </c>
      <c r="B41" s="152" t="str">
        <f>συμβολαια!C41</f>
        <v>μίσθωση αγροτεμαχίων για αγροτικά ( 40.000 ετησίως -10έτη ){ λέει 300.000</v>
      </c>
      <c r="C41" s="30">
        <f>συμβολαια!D41</f>
        <v>400000</v>
      </c>
      <c r="D41" s="34">
        <f>φύλλα2α!D41</f>
        <v>0</v>
      </c>
      <c r="E41" s="34">
        <f>φύλλα2α!E41</f>
        <v>0</v>
      </c>
      <c r="F41" s="20"/>
      <c r="G41" s="20"/>
      <c r="H41" s="295">
        <f t="shared" si="10"/>
        <v>0</v>
      </c>
      <c r="I41" s="295">
        <f t="shared" si="9"/>
        <v>0</v>
      </c>
      <c r="J41" s="295">
        <f t="shared" si="11"/>
        <v>0</v>
      </c>
      <c r="K41" s="295">
        <f t="shared" si="4"/>
        <v>0</v>
      </c>
      <c r="L41" s="295">
        <f t="shared" si="2"/>
        <v>0</v>
      </c>
      <c r="M41" s="296">
        <f t="shared" si="5"/>
        <v>0</v>
      </c>
      <c r="N41" s="296">
        <f t="shared" si="6"/>
        <v>0</v>
      </c>
      <c r="O41" s="23">
        <f t="shared" si="12"/>
        <v>0</v>
      </c>
      <c r="P41" s="23">
        <f t="shared" si="7"/>
        <v>0</v>
      </c>
      <c r="Q41" s="23">
        <f t="shared" si="8"/>
        <v>0</v>
      </c>
      <c r="R41" s="20"/>
      <c r="S41" s="236" t="s">
        <v>237</v>
      </c>
      <c r="T41" s="236" t="s">
        <v>256</v>
      </c>
      <c r="U41" s="236"/>
      <c r="V41" s="236" t="s">
        <v>257</v>
      </c>
      <c r="W41" s="20"/>
      <c r="X41" s="20"/>
    </row>
    <row r="42" spans="1:24" s="27" customFormat="1">
      <c r="A42" s="21" t="str">
        <f>συμβολαια!A42</f>
        <v>..??..</v>
      </c>
      <c r="B42" s="152" t="str">
        <f>συμβολαια!C42</f>
        <v>κληρονομιάς αποδοχή</v>
      </c>
      <c r="C42" s="30">
        <f>συμβολαια!D42</f>
        <v>0</v>
      </c>
      <c r="D42" s="34">
        <f>φύλλα2α!D42</f>
        <v>0</v>
      </c>
      <c r="E42" s="34">
        <f>φύλλα2α!E42</f>
        <v>0</v>
      </c>
      <c r="F42" s="20"/>
      <c r="G42" s="20"/>
      <c r="H42" s="295">
        <f t="shared" si="10"/>
        <v>0</v>
      </c>
      <c r="I42" s="295">
        <f t="shared" si="9"/>
        <v>0</v>
      </c>
      <c r="J42" s="295">
        <f t="shared" si="11"/>
        <v>0</v>
      </c>
      <c r="K42" s="295">
        <f t="shared" si="4"/>
        <v>0</v>
      </c>
      <c r="L42" s="295">
        <f t="shared" si="2"/>
        <v>0</v>
      </c>
      <c r="M42" s="296">
        <f t="shared" si="5"/>
        <v>0</v>
      </c>
      <c r="N42" s="296">
        <f t="shared" si="6"/>
        <v>0</v>
      </c>
      <c r="O42" s="23">
        <f t="shared" si="12"/>
        <v>0</v>
      </c>
      <c r="P42" s="23">
        <f t="shared" si="7"/>
        <v>0</v>
      </c>
      <c r="Q42" s="23">
        <f t="shared" si="8"/>
        <v>0</v>
      </c>
      <c r="R42" s="20"/>
      <c r="S42" s="236" t="s">
        <v>237</v>
      </c>
      <c r="T42" s="236" t="s">
        <v>256</v>
      </c>
      <c r="U42" s="236"/>
      <c r="V42" s="236" t="s">
        <v>257</v>
      </c>
      <c r="W42" s="20"/>
      <c r="X42" s="20"/>
    </row>
    <row r="43" spans="1:24" s="27" customFormat="1">
      <c r="A43" s="21" t="str">
        <f>συμβολαια!A43</f>
        <v>????</v>
      </c>
      <c r="B43" s="152" t="str">
        <f>συμβολαια!C43</f>
        <v>οριζόντιος σύσταση</v>
      </c>
      <c r="C43" s="30">
        <f>συμβολαια!D43</f>
        <v>0</v>
      </c>
      <c r="D43" s="34">
        <f>φύλλα2α!D43</f>
        <v>0</v>
      </c>
      <c r="E43" s="34">
        <f>φύλλα2α!E43</f>
        <v>0</v>
      </c>
      <c r="F43" s="20"/>
      <c r="G43" s="20"/>
      <c r="H43" s="295">
        <f t="shared" si="10"/>
        <v>0</v>
      </c>
      <c r="I43" s="295">
        <f t="shared" si="9"/>
        <v>0</v>
      </c>
      <c r="J43" s="295">
        <f t="shared" si="11"/>
        <v>0</v>
      </c>
      <c r="K43" s="295">
        <f t="shared" si="4"/>
        <v>0</v>
      </c>
      <c r="L43" s="295">
        <f t="shared" si="2"/>
        <v>0</v>
      </c>
      <c r="M43" s="296">
        <f t="shared" si="5"/>
        <v>0</v>
      </c>
      <c r="N43" s="296">
        <f t="shared" si="6"/>
        <v>0</v>
      </c>
      <c r="O43" s="23">
        <f t="shared" si="12"/>
        <v>0</v>
      </c>
      <c r="P43" s="23">
        <f t="shared" si="7"/>
        <v>0</v>
      </c>
      <c r="Q43" s="23">
        <f t="shared" si="8"/>
        <v>0</v>
      </c>
      <c r="R43" s="20"/>
      <c r="S43" s="236" t="s">
        <v>237</v>
      </c>
      <c r="T43" s="236" t="s">
        <v>256</v>
      </c>
      <c r="U43" s="236"/>
      <c r="V43" s="236" t="s">
        <v>257</v>
      </c>
      <c r="W43" s="20"/>
      <c r="X43" s="20"/>
    </row>
    <row r="44" spans="1:24" s="27" customFormat="1">
      <c r="A44" s="21">
        <f>συμβολαια!A44</f>
        <v>0</v>
      </c>
      <c r="B44" s="152" t="str">
        <f>συμβολαια!C44</f>
        <v>χρήσης κανονισμός</v>
      </c>
      <c r="C44" s="30">
        <f>συμβολαια!D44</f>
        <v>0</v>
      </c>
      <c r="D44" s="34">
        <f>φύλλα2α!D44</f>
        <v>0</v>
      </c>
      <c r="E44" s="34">
        <f>φύλλα2α!E44</f>
        <v>0</v>
      </c>
      <c r="F44" s="20"/>
      <c r="G44" s="20"/>
      <c r="H44" s="295">
        <f t="shared" si="10"/>
        <v>0</v>
      </c>
      <c r="I44" s="295">
        <f t="shared" si="9"/>
        <v>0</v>
      </c>
      <c r="J44" s="295">
        <f t="shared" si="11"/>
        <v>0</v>
      </c>
      <c r="K44" s="295">
        <f t="shared" si="4"/>
        <v>0</v>
      </c>
      <c r="L44" s="295">
        <f t="shared" si="2"/>
        <v>0</v>
      </c>
      <c r="M44" s="296">
        <f t="shared" si="5"/>
        <v>0</v>
      </c>
      <c r="N44" s="296">
        <f t="shared" si="6"/>
        <v>0</v>
      </c>
      <c r="O44" s="23">
        <f t="shared" si="12"/>
        <v>0</v>
      </c>
      <c r="P44" s="23">
        <f t="shared" si="7"/>
        <v>0</v>
      </c>
      <c r="Q44" s="23">
        <f t="shared" si="8"/>
        <v>0</v>
      </c>
      <c r="R44" s="20"/>
      <c r="S44" s="236" t="s">
        <v>237</v>
      </c>
      <c r="T44" s="236" t="s">
        <v>256</v>
      </c>
      <c r="U44" s="236"/>
      <c r="V44" s="236" t="s">
        <v>257</v>
      </c>
      <c r="W44" s="20"/>
      <c r="X44" s="20"/>
    </row>
    <row r="45" spans="1:24" s="27" customFormat="1">
      <c r="A45" s="21" t="str">
        <f>συμβολαια!A45</f>
        <v>..??..</v>
      </c>
      <c r="B45" s="152" t="str">
        <f>συμβολαια!C45</f>
        <v>αγοραπωλησία</v>
      </c>
      <c r="C45" s="30">
        <f>συμβολαια!D45</f>
        <v>1150000</v>
      </c>
      <c r="D45" s="34">
        <f>φύλλα2α!D45</f>
        <v>0</v>
      </c>
      <c r="E45" s="34">
        <f>φύλλα2α!E45</f>
        <v>0</v>
      </c>
      <c r="F45" s="20"/>
      <c r="G45" s="20"/>
      <c r="H45" s="295">
        <f t="shared" si="10"/>
        <v>0</v>
      </c>
      <c r="I45" s="295">
        <f t="shared" si="9"/>
        <v>0</v>
      </c>
      <c r="J45" s="295">
        <f t="shared" si="11"/>
        <v>0</v>
      </c>
      <c r="K45" s="295">
        <f t="shared" si="4"/>
        <v>0</v>
      </c>
      <c r="L45" s="295">
        <f t="shared" si="2"/>
        <v>0</v>
      </c>
      <c r="M45" s="296">
        <f t="shared" si="5"/>
        <v>0</v>
      </c>
      <c r="N45" s="296">
        <f t="shared" si="6"/>
        <v>0</v>
      </c>
      <c r="O45" s="23">
        <f t="shared" si="12"/>
        <v>0</v>
      </c>
      <c r="P45" s="23">
        <f t="shared" si="7"/>
        <v>0</v>
      </c>
      <c r="Q45" s="23">
        <f t="shared" si="8"/>
        <v>0</v>
      </c>
      <c r="R45" s="20"/>
      <c r="S45" s="236" t="s">
        <v>237</v>
      </c>
      <c r="T45" s="236" t="s">
        <v>256</v>
      </c>
      <c r="U45" s="236"/>
      <c r="V45" s="236" t="s">
        <v>257</v>
      </c>
      <c r="W45" s="20"/>
      <c r="X45" s="20"/>
    </row>
    <row r="46" spans="1:24" s="27" customFormat="1">
      <c r="A46" s="21" t="str">
        <f>συμβολαια!A46</f>
        <v>..??..</v>
      </c>
      <c r="B46" s="152" t="str">
        <f>συμβολαια!C46</f>
        <v>πληρεξούσιο</v>
      </c>
      <c r="C46" s="30">
        <f>συμβολαια!D46</f>
        <v>0</v>
      </c>
      <c r="D46" s="34">
        <f>φύλλα2α!D46</f>
        <v>0</v>
      </c>
      <c r="E46" s="34">
        <f>φύλλα2α!E46</f>
        <v>0</v>
      </c>
      <c r="F46" s="20"/>
      <c r="G46" s="20"/>
      <c r="H46" s="295">
        <f t="shared" si="10"/>
        <v>0</v>
      </c>
      <c r="I46" s="295">
        <f t="shared" si="9"/>
        <v>0</v>
      </c>
      <c r="J46" s="295">
        <f t="shared" si="11"/>
        <v>0</v>
      </c>
      <c r="K46" s="295">
        <f t="shared" si="4"/>
        <v>0</v>
      </c>
      <c r="L46" s="295">
        <f t="shared" si="2"/>
        <v>0</v>
      </c>
      <c r="M46" s="296">
        <f t="shared" si="5"/>
        <v>0</v>
      </c>
      <c r="N46" s="296">
        <f t="shared" si="6"/>
        <v>0</v>
      </c>
      <c r="O46" s="23">
        <f t="shared" si="12"/>
        <v>0</v>
      </c>
      <c r="P46" s="23">
        <f t="shared" si="7"/>
        <v>0</v>
      </c>
      <c r="Q46" s="23">
        <f t="shared" si="8"/>
        <v>0</v>
      </c>
      <c r="R46" s="20"/>
      <c r="S46" s="236" t="s">
        <v>237</v>
      </c>
      <c r="T46" s="236" t="s">
        <v>256</v>
      </c>
      <c r="U46" s="236"/>
      <c r="V46" s="236" t="s">
        <v>257</v>
      </c>
      <c r="W46" s="20"/>
      <c r="X46" s="20"/>
    </row>
    <row r="47" spans="1:24" s="27" customFormat="1">
      <c r="A47" s="21" t="str">
        <f>συμβολαια!A47</f>
        <v>..??..</v>
      </c>
      <c r="B47" s="152" t="str">
        <f>συμβολαια!C47</f>
        <v>εμφάνιση αγοραστή προσύμφ 14.214κύρου</v>
      </c>
      <c r="C47" s="30">
        <f>συμβολαια!D47</f>
        <v>0</v>
      </c>
      <c r="D47" s="34">
        <f>φύλλα2α!D47</f>
        <v>0</v>
      </c>
      <c r="E47" s="34">
        <f>φύλλα2α!E47</f>
        <v>0</v>
      </c>
      <c r="F47" s="20"/>
      <c r="G47" s="20"/>
      <c r="H47" s="295">
        <f t="shared" si="10"/>
        <v>0</v>
      </c>
      <c r="I47" s="295">
        <f t="shared" si="9"/>
        <v>0</v>
      </c>
      <c r="J47" s="295">
        <f t="shared" si="11"/>
        <v>0</v>
      </c>
      <c r="K47" s="295">
        <f t="shared" si="4"/>
        <v>0</v>
      </c>
      <c r="L47" s="295">
        <f t="shared" si="2"/>
        <v>0</v>
      </c>
      <c r="M47" s="296">
        <f t="shared" si="5"/>
        <v>0</v>
      </c>
      <c r="N47" s="296">
        <f t="shared" si="6"/>
        <v>0</v>
      </c>
      <c r="O47" s="23">
        <f t="shared" si="12"/>
        <v>0</v>
      </c>
      <c r="P47" s="23">
        <f t="shared" si="7"/>
        <v>0</v>
      </c>
      <c r="Q47" s="23">
        <f t="shared" si="8"/>
        <v>0</v>
      </c>
      <c r="R47" s="20"/>
      <c r="S47" s="236" t="s">
        <v>237</v>
      </c>
      <c r="T47" s="236" t="s">
        <v>256</v>
      </c>
      <c r="U47" s="236"/>
      <c r="V47" s="236" t="s">
        <v>257</v>
      </c>
      <c r="W47" s="20"/>
      <c r="X47" s="20"/>
    </row>
    <row r="48" spans="1:24" s="27" customFormat="1">
      <c r="A48" s="21" t="str">
        <f>συμβολαια!A48</f>
        <v>..??..</v>
      </c>
      <c r="B48" s="152" t="str">
        <f>συμβολαια!C48</f>
        <v>κληρονομιάς αποδοχή</v>
      </c>
      <c r="C48" s="30">
        <f>συμβολαια!D48</f>
        <v>0</v>
      </c>
      <c r="D48" s="34">
        <f>φύλλα2α!D48</f>
        <v>0</v>
      </c>
      <c r="E48" s="34">
        <f>φύλλα2α!E48</f>
        <v>0</v>
      </c>
      <c r="F48" s="20"/>
      <c r="G48" s="20"/>
      <c r="H48" s="295">
        <f t="shared" si="10"/>
        <v>0</v>
      </c>
      <c r="I48" s="295">
        <f t="shared" si="9"/>
        <v>0</v>
      </c>
      <c r="J48" s="295">
        <f t="shared" si="11"/>
        <v>0</v>
      </c>
      <c r="K48" s="295">
        <f t="shared" si="4"/>
        <v>0</v>
      </c>
      <c r="L48" s="295">
        <f t="shared" si="2"/>
        <v>0</v>
      </c>
      <c r="M48" s="296">
        <f t="shared" si="5"/>
        <v>0</v>
      </c>
      <c r="N48" s="296">
        <f t="shared" si="6"/>
        <v>0</v>
      </c>
      <c r="O48" s="23">
        <f t="shared" si="12"/>
        <v>0</v>
      </c>
      <c r="P48" s="23">
        <f t="shared" si="7"/>
        <v>0</v>
      </c>
      <c r="Q48" s="23">
        <f t="shared" si="8"/>
        <v>0</v>
      </c>
      <c r="R48" s="20"/>
      <c r="S48" s="236" t="s">
        <v>237</v>
      </c>
      <c r="T48" s="236" t="s">
        <v>256</v>
      </c>
      <c r="U48" s="236"/>
      <c r="V48" s="236" t="s">
        <v>257</v>
      </c>
      <c r="W48" s="20"/>
      <c r="X48" s="20"/>
    </row>
    <row r="49" spans="1:27">
      <c r="A49" s="476" t="s">
        <v>79</v>
      </c>
      <c r="B49" s="477"/>
      <c r="C49" s="477"/>
      <c r="D49" s="477"/>
      <c r="E49" s="477"/>
      <c r="F49" s="487"/>
      <c r="G49" s="149"/>
      <c r="H49" s="65">
        <f t="shared" ref="H49:O49" si="13">SUM(H3:H48)</f>
        <v>26400</v>
      </c>
      <c r="I49" s="65">
        <f t="shared" si="13"/>
        <v>30800</v>
      </c>
      <c r="J49" s="65">
        <f t="shared" si="13"/>
        <v>1320</v>
      </c>
      <c r="K49" s="65">
        <f t="shared" si="13"/>
        <v>1320</v>
      </c>
      <c r="L49" s="65">
        <f t="shared" si="13"/>
        <v>264</v>
      </c>
      <c r="M49" s="65">
        <f t="shared" si="13"/>
        <v>23496</v>
      </c>
      <c r="N49" s="65">
        <f t="shared" si="13"/>
        <v>27412</v>
      </c>
      <c r="O49" s="65">
        <f t="shared" si="13"/>
        <v>2904</v>
      </c>
      <c r="P49" s="65"/>
      <c r="Q49" s="65">
        <f>SUM(Q3:Q48)</f>
        <v>-484</v>
      </c>
      <c r="S49" s="13">
        <f>SUM(S3:S48)</f>
        <v>6600</v>
      </c>
      <c r="T49" s="13">
        <f>SUM(T3:T48)</f>
        <v>2200</v>
      </c>
      <c r="U49" s="13">
        <f>SUM(U3:U48)</f>
        <v>0</v>
      </c>
      <c r="V49" s="13">
        <f>SUM(V3:V48)</f>
        <v>0</v>
      </c>
    </row>
    <row r="50" spans="1:27" ht="15.75">
      <c r="A50" s="239"/>
      <c r="B50" s="239"/>
      <c r="C50" s="239"/>
      <c r="D50" s="239"/>
      <c r="E50" s="239"/>
      <c r="F50" s="239"/>
      <c r="G50" s="239"/>
      <c r="H50" s="239"/>
      <c r="I50" s="239"/>
    </row>
    <row r="51" spans="1:27" ht="15.75">
      <c r="A51" s="484" t="s">
        <v>328</v>
      </c>
      <c r="B51" s="484"/>
      <c r="C51" s="484"/>
      <c r="D51" s="484"/>
      <c r="R51" s="223" t="s">
        <v>168</v>
      </c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1:27">
      <c r="S52" s="223" t="s">
        <v>169</v>
      </c>
      <c r="T52" s="223"/>
      <c r="U52" s="223"/>
      <c r="V52" s="223"/>
      <c r="W52" s="223"/>
      <c r="X52" s="223"/>
      <c r="Z52" s="223"/>
      <c r="AA52" s="223"/>
    </row>
    <row r="53" spans="1:27">
      <c r="T53" s="225" t="s">
        <v>258</v>
      </c>
    </row>
    <row r="54" spans="1:27">
      <c r="U54" s="231" t="s">
        <v>259</v>
      </c>
      <c r="V54" s="231"/>
      <c r="W54" s="231"/>
    </row>
    <row r="55" spans="1:27">
      <c r="B55" s="5"/>
      <c r="C55" s="5"/>
      <c r="V55" s="225" t="s">
        <v>260</v>
      </c>
    </row>
    <row r="59" spans="1:27">
      <c r="F59" s="5"/>
      <c r="G59" s="5"/>
    </row>
  </sheetData>
  <mergeCells count="11">
    <mergeCell ref="A51:D51"/>
    <mergeCell ref="R1:X2"/>
    <mergeCell ref="A49:F49"/>
    <mergeCell ref="O1:Q1"/>
    <mergeCell ref="A1:A2"/>
    <mergeCell ref="B1:B2"/>
    <mergeCell ref="D1:E1"/>
    <mergeCell ref="M1:N1"/>
    <mergeCell ref="C1:C2"/>
    <mergeCell ref="F1:L1"/>
    <mergeCell ref="A26:A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1"/>
  <sheetViews>
    <sheetView workbookViewId="0">
      <pane ySplit="2" topLeftCell="A3" activePane="bottomLeft" state="frozen"/>
      <selection pane="bottomLeft" activeCell="A49" sqref="A49:XFD57"/>
    </sheetView>
  </sheetViews>
  <sheetFormatPr defaultRowHeight="11.25"/>
  <cols>
    <col min="1" max="1" width="7.42578125" style="5" bestFit="1" customWidth="1"/>
    <col min="2" max="2" width="54.5703125" style="154" bestFit="1" customWidth="1"/>
    <col min="3" max="3" width="12.5703125" style="5" customWidth="1"/>
    <col min="4" max="4" width="13.140625" style="5" customWidth="1"/>
    <col min="5" max="5" width="10.28515625" style="5" customWidth="1"/>
    <col min="6" max="6" width="9.42578125" style="2" bestFit="1" customWidth="1"/>
    <col min="7" max="7" width="10.5703125" style="2" bestFit="1" customWidth="1"/>
    <col min="8" max="8" width="10" style="2" bestFit="1" customWidth="1"/>
    <col min="9" max="9" width="9.42578125" style="2" bestFit="1" customWidth="1"/>
    <col min="10" max="10" width="14.28515625" style="2" customWidth="1"/>
    <col min="11" max="11" width="11.28515625" style="2" bestFit="1" customWidth="1"/>
    <col min="12" max="12" width="15.42578125" style="2" customWidth="1"/>
    <col min="13" max="13" width="11.85546875" style="5" customWidth="1"/>
    <col min="14" max="14" width="7.42578125" style="2" bestFit="1" customWidth="1"/>
    <col min="15" max="15" width="9.140625" style="5"/>
    <col min="16" max="16" width="5.28515625" style="5" bestFit="1" customWidth="1"/>
    <col min="17" max="17" width="9.7109375" style="5" bestFit="1" customWidth="1"/>
    <col min="18" max="18" width="18.7109375" style="5" bestFit="1" customWidth="1"/>
    <col min="19" max="19" width="13.140625" style="5" customWidth="1"/>
    <col min="20" max="20" width="9.42578125" style="2" bestFit="1" customWidth="1"/>
    <col min="21" max="21" width="7.5703125" style="5" bestFit="1" customWidth="1"/>
    <col min="22" max="22" width="10.140625" style="5" bestFit="1" customWidth="1"/>
    <col min="23" max="24" width="8.85546875" style="5" bestFit="1" customWidth="1"/>
    <col min="25" max="25" width="10.42578125" style="5" customWidth="1"/>
    <col min="26" max="26" width="8.28515625" style="5" bestFit="1" customWidth="1"/>
    <col min="27" max="27" width="9.7109375" style="5" bestFit="1" customWidth="1"/>
    <col min="28" max="28" width="6" style="5" bestFit="1" customWidth="1"/>
    <col min="29" max="29" width="3.5703125" style="5" bestFit="1" customWidth="1"/>
    <col min="30" max="31" width="10.5703125" style="11" customWidth="1"/>
    <col min="32" max="32" width="9.140625" style="5"/>
    <col min="33" max="33" width="5.7109375" style="5" bestFit="1" customWidth="1"/>
    <col min="34" max="34" width="3.140625" style="5" bestFit="1" customWidth="1"/>
    <col min="35" max="35" width="7.140625" style="5" bestFit="1" customWidth="1"/>
    <col min="36" max="36" width="8.7109375" style="5" bestFit="1" customWidth="1"/>
    <col min="37" max="37" width="10.140625" style="5" bestFit="1" customWidth="1"/>
    <col min="38" max="38" width="5.7109375" style="5" bestFit="1" customWidth="1"/>
    <col min="39" max="39" width="7.5703125" style="5" bestFit="1" customWidth="1"/>
    <col min="40" max="40" width="10.140625" style="5" bestFit="1" customWidth="1"/>
    <col min="41" max="42" width="8.85546875" style="5" bestFit="1" customWidth="1"/>
    <col min="43" max="43" width="11" style="5" customWidth="1"/>
    <col min="44" max="44" width="3.5703125" style="5" bestFit="1" customWidth="1"/>
    <col min="45" max="45" width="7.140625" style="5" bestFit="1" customWidth="1"/>
    <col min="46" max="46" width="12.28515625" style="5" customWidth="1"/>
    <col min="47" max="47" width="6" style="5" bestFit="1" customWidth="1"/>
    <col min="48" max="48" width="3.5703125" style="5" bestFit="1" customWidth="1"/>
    <col min="49" max="49" width="8.85546875" style="5" bestFit="1" customWidth="1"/>
    <col min="50" max="51" width="6.7109375" style="5" bestFit="1" customWidth="1"/>
    <col min="52" max="52" width="8.7109375" style="37" bestFit="1" customWidth="1"/>
    <col min="53" max="54" width="8.85546875" style="5" bestFit="1" customWidth="1"/>
    <col min="55" max="16384" width="9.140625" style="5"/>
  </cols>
  <sheetData>
    <row r="1" spans="1:54" s="120" customFormat="1" ht="15.75" customHeight="1">
      <c r="A1" s="519" t="s">
        <v>50</v>
      </c>
      <c r="B1" s="520"/>
      <c r="C1" s="520"/>
      <c r="D1" s="521"/>
      <c r="E1" s="532" t="s">
        <v>330</v>
      </c>
      <c r="F1" s="533"/>
      <c r="G1" s="533"/>
      <c r="H1" s="533"/>
      <c r="I1" s="533"/>
      <c r="J1" s="533"/>
      <c r="K1" s="533"/>
      <c r="L1" s="534"/>
      <c r="M1" s="535" t="s">
        <v>114</v>
      </c>
      <c r="N1" s="517" t="s">
        <v>71</v>
      </c>
      <c r="O1" s="519" t="s">
        <v>14</v>
      </c>
      <c r="P1" s="520"/>
      <c r="Q1" s="520"/>
      <c r="R1" s="520"/>
      <c r="S1" s="520"/>
      <c r="T1" s="520"/>
      <c r="U1" s="520"/>
      <c r="V1" s="520"/>
      <c r="W1" s="520"/>
      <c r="X1" s="521"/>
      <c r="Y1" s="531" t="s">
        <v>15</v>
      </c>
      <c r="Z1" s="531"/>
      <c r="AA1" s="531"/>
      <c r="AB1" s="531"/>
      <c r="AC1" s="531"/>
      <c r="AD1" s="531"/>
      <c r="AE1" s="531"/>
      <c r="AF1" s="531"/>
      <c r="AG1" s="519" t="s">
        <v>16</v>
      </c>
      <c r="AH1" s="520"/>
      <c r="AI1" s="520"/>
      <c r="AJ1" s="520"/>
      <c r="AK1" s="520"/>
      <c r="AL1" s="520"/>
      <c r="AM1" s="520"/>
      <c r="AN1" s="520"/>
      <c r="AO1" s="520"/>
      <c r="AP1" s="521"/>
      <c r="AQ1" s="522" t="s">
        <v>17</v>
      </c>
      <c r="AR1" s="522"/>
      <c r="AS1" s="522"/>
      <c r="AT1" s="522"/>
      <c r="AU1" s="522"/>
      <c r="AV1" s="522"/>
      <c r="AW1" s="522"/>
      <c r="AX1" s="523" t="s">
        <v>18</v>
      </c>
      <c r="AY1" s="524"/>
      <c r="AZ1" s="524"/>
      <c r="BA1" s="524"/>
      <c r="BB1" s="525"/>
    </row>
    <row r="2" spans="1:54" s="6" customFormat="1" ht="36.75" customHeight="1" thickBot="1">
      <c r="A2" s="121" t="s">
        <v>26</v>
      </c>
      <c r="B2" s="121" t="s">
        <v>0</v>
      </c>
      <c r="C2" s="122" t="s">
        <v>12</v>
      </c>
      <c r="D2" s="137" t="s">
        <v>13</v>
      </c>
      <c r="E2" s="101" t="s">
        <v>115</v>
      </c>
      <c r="F2" s="70" t="s">
        <v>116</v>
      </c>
      <c r="G2" s="70" t="s">
        <v>144</v>
      </c>
      <c r="H2" s="70" t="s">
        <v>145</v>
      </c>
      <c r="I2" s="70" t="s">
        <v>117</v>
      </c>
      <c r="J2" s="70" t="s">
        <v>38</v>
      </c>
      <c r="K2" s="191" t="s">
        <v>234</v>
      </c>
      <c r="L2" s="192" t="s">
        <v>235</v>
      </c>
      <c r="M2" s="536"/>
      <c r="N2" s="518"/>
      <c r="O2" s="101" t="s">
        <v>51</v>
      </c>
      <c r="P2" s="101" t="s">
        <v>26</v>
      </c>
      <c r="Q2" s="70" t="s">
        <v>27</v>
      </c>
      <c r="R2" s="15" t="s">
        <v>28</v>
      </c>
      <c r="S2" s="193" t="s">
        <v>29</v>
      </c>
      <c r="T2" s="70" t="s">
        <v>30</v>
      </c>
      <c r="U2" s="70" t="s">
        <v>31</v>
      </c>
      <c r="V2" s="70" t="s">
        <v>32</v>
      </c>
      <c r="W2" s="70" t="s">
        <v>33</v>
      </c>
      <c r="X2" s="52" t="s">
        <v>34</v>
      </c>
      <c r="Y2" s="70" t="s">
        <v>37</v>
      </c>
      <c r="Z2" s="101" t="s">
        <v>26</v>
      </c>
      <c r="AA2" s="70" t="s">
        <v>27</v>
      </c>
      <c r="AB2" s="15" t="s">
        <v>36</v>
      </c>
      <c r="AC2" s="15" t="s">
        <v>26</v>
      </c>
      <c r="AD2" s="135" t="s">
        <v>118</v>
      </c>
      <c r="AE2" s="135" t="s">
        <v>119</v>
      </c>
      <c r="AF2" s="81" t="s">
        <v>38</v>
      </c>
      <c r="AG2" s="101" t="s">
        <v>25</v>
      </c>
      <c r="AH2" s="101" t="s">
        <v>26</v>
      </c>
      <c r="AI2" s="70" t="s">
        <v>27</v>
      </c>
      <c r="AJ2" s="15" t="s">
        <v>28</v>
      </c>
      <c r="AK2" s="15" t="s">
        <v>29</v>
      </c>
      <c r="AL2" s="70" t="s">
        <v>30</v>
      </c>
      <c r="AM2" s="70" t="s">
        <v>31</v>
      </c>
      <c r="AN2" s="70" t="s">
        <v>32</v>
      </c>
      <c r="AO2" s="70" t="s">
        <v>33</v>
      </c>
      <c r="AP2" s="52" t="s">
        <v>34</v>
      </c>
      <c r="AQ2" s="70" t="s">
        <v>37</v>
      </c>
      <c r="AR2" s="70" t="s">
        <v>26</v>
      </c>
      <c r="AS2" s="70" t="s">
        <v>27</v>
      </c>
      <c r="AT2" s="70" t="s">
        <v>35</v>
      </c>
      <c r="AU2" s="15" t="s">
        <v>36</v>
      </c>
      <c r="AV2" s="15" t="s">
        <v>26</v>
      </c>
      <c r="AW2" s="71" t="s">
        <v>38</v>
      </c>
      <c r="AX2" s="102" t="s">
        <v>39</v>
      </c>
      <c r="AY2" s="102" t="s">
        <v>26</v>
      </c>
      <c r="AZ2" s="103" t="s">
        <v>25</v>
      </c>
      <c r="BA2" s="526" t="s">
        <v>38</v>
      </c>
      <c r="BB2" s="527"/>
    </row>
    <row r="3" spans="1:54" s="43" customFormat="1">
      <c r="A3" s="97" t="str">
        <f>συμβολαια!A3</f>
        <v>..??..</v>
      </c>
      <c r="B3" s="155" t="str">
        <f>συμβολαια!C3</f>
        <v>γονική</v>
      </c>
      <c r="C3" s="30">
        <f>πολλΣυμβ!D3</f>
        <v>0</v>
      </c>
      <c r="D3" s="30">
        <f>πολλΣυμβ!I3</f>
        <v>0</v>
      </c>
      <c r="E3" s="30"/>
      <c r="F3" s="30">
        <f t="shared" ref="F3:F5" si="0">E3*1100</f>
        <v>0</v>
      </c>
      <c r="G3" s="297">
        <v>2000</v>
      </c>
      <c r="H3" s="297">
        <v>2000</v>
      </c>
      <c r="I3" s="30">
        <f t="shared" ref="I3:I4" si="1">F3+G3+H3</f>
        <v>4000</v>
      </c>
      <c r="J3" s="243" t="s">
        <v>282</v>
      </c>
      <c r="K3" s="56"/>
      <c r="L3" s="56"/>
      <c r="M3" s="30"/>
      <c r="N3" s="232"/>
      <c r="O3" s="98"/>
      <c r="P3" s="97"/>
      <c r="Q3" s="99" t="s">
        <v>236</v>
      </c>
      <c r="R3" s="99"/>
      <c r="S3" s="194" t="s">
        <v>10</v>
      </c>
      <c r="T3" s="97"/>
      <c r="U3" s="99"/>
      <c r="V3" s="99"/>
      <c r="W3" s="99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Q3" s="97"/>
      <c r="AR3" s="97"/>
      <c r="AS3" s="97"/>
      <c r="AT3" s="100"/>
      <c r="AU3" s="100"/>
      <c r="AV3" s="100"/>
      <c r="AW3" s="100"/>
      <c r="AX3" s="97"/>
      <c r="AY3" s="97"/>
      <c r="AZ3" s="98"/>
      <c r="BA3" s="100"/>
      <c r="BB3" s="100"/>
    </row>
    <row r="4" spans="1:54" s="43" customFormat="1">
      <c r="A4" s="39" t="str">
        <f>συμβολαια!A4</f>
        <v>..??..</v>
      </c>
      <c r="B4" s="155" t="str">
        <f>συμβολαια!C4</f>
        <v>πληρεξούσιο</v>
      </c>
      <c r="C4" s="23">
        <f>πολλΣυμβ!D4</f>
        <v>0</v>
      </c>
      <c r="D4" s="23">
        <f>πολλΣυμβ!I4</f>
        <v>0</v>
      </c>
      <c r="E4" s="23"/>
      <c r="F4" s="30">
        <f t="shared" si="0"/>
        <v>0</v>
      </c>
      <c r="G4" s="297">
        <v>2000</v>
      </c>
      <c r="H4" s="297">
        <v>2000</v>
      </c>
      <c r="I4" s="30">
        <f t="shared" si="1"/>
        <v>4000</v>
      </c>
      <c r="J4" s="243" t="s">
        <v>282</v>
      </c>
      <c r="K4" s="24"/>
      <c r="L4" s="24"/>
      <c r="M4" s="23"/>
      <c r="N4" s="232"/>
      <c r="O4" s="40"/>
      <c r="P4" s="39"/>
      <c r="Q4" s="99" t="s">
        <v>236</v>
      </c>
      <c r="R4" s="41"/>
      <c r="S4" s="194" t="s">
        <v>10</v>
      </c>
      <c r="T4" s="39"/>
      <c r="U4" s="41"/>
      <c r="V4" s="41"/>
      <c r="W4" s="41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97"/>
      <c r="AM4" s="39"/>
      <c r="AN4" s="39"/>
      <c r="AO4" s="39"/>
      <c r="AP4" s="40"/>
      <c r="AQ4" s="39"/>
      <c r="AR4" s="39"/>
      <c r="AS4" s="39"/>
      <c r="AT4" s="42"/>
      <c r="AU4" s="42"/>
      <c r="AV4" s="42"/>
      <c r="AW4" s="42"/>
      <c r="AX4" s="39"/>
      <c r="AY4" s="39"/>
      <c r="AZ4" s="40"/>
      <c r="BA4" s="42"/>
      <c r="BB4" s="42"/>
    </row>
    <row r="5" spans="1:54" s="43" customFormat="1">
      <c r="A5" s="39" t="str">
        <f>συμβολαια!A5</f>
        <v>..??..</v>
      </c>
      <c r="B5" s="155" t="str">
        <f>συμβολαια!C5</f>
        <v>πληρεξούσιο</v>
      </c>
      <c r="C5" s="23">
        <f>πολλΣυμβ!D5</f>
        <v>0</v>
      </c>
      <c r="D5" s="23">
        <f>πολλΣυμβ!I5</f>
        <v>0</v>
      </c>
      <c r="E5" s="23"/>
      <c r="F5" s="30">
        <f t="shared" si="0"/>
        <v>0</v>
      </c>
      <c r="G5" s="297">
        <v>2000</v>
      </c>
      <c r="H5" s="297">
        <v>2000</v>
      </c>
      <c r="I5" s="30">
        <f t="shared" ref="I5:I38" si="2">F5+G5+H5</f>
        <v>4000</v>
      </c>
      <c r="J5" s="243" t="s">
        <v>282</v>
      </c>
      <c r="K5" s="24"/>
      <c r="L5" s="24"/>
      <c r="M5" s="23"/>
      <c r="N5" s="232"/>
      <c r="O5" s="40"/>
      <c r="P5" s="39"/>
      <c r="Q5" s="99" t="s">
        <v>236</v>
      </c>
      <c r="R5" s="41"/>
      <c r="S5" s="194" t="s">
        <v>10</v>
      </c>
      <c r="T5" s="39"/>
      <c r="U5" s="41"/>
      <c r="V5" s="41"/>
      <c r="W5" s="41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97"/>
      <c r="AM5" s="39"/>
      <c r="AN5" s="39"/>
      <c r="AO5" s="39"/>
      <c r="AP5" s="40"/>
      <c r="AQ5" s="39"/>
      <c r="AR5" s="39"/>
      <c r="AS5" s="39"/>
      <c r="AT5" s="42"/>
      <c r="AU5" s="42"/>
      <c r="AV5" s="42"/>
      <c r="AW5" s="42"/>
      <c r="AX5" s="39"/>
      <c r="AY5" s="39"/>
      <c r="AZ5" s="40"/>
      <c r="BA5" s="42"/>
      <c r="BB5" s="42"/>
    </row>
    <row r="6" spans="1:54" s="43" customFormat="1">
      <c r="A6" s="39" t="str">
        <f>συμβολαια!A6</f>
        <v>..??..</v>
      </c>
      <c r="B6" s="155" t="str">
        <f>συμβολαια!C6</f>
        <v>δωρεάς πρόταση</v>
      </c>
      <c r="C6" s="23">
        <f>πολλΣυμβ!D6</f>
        <v>0</v>
      </c>
      <c r="D6" s="23">
        <f>πολλΣυμβ!I6</f>
        <v>0</v>
      </c>
      <c r="E6" s="23"/>
      <c r="F6" s="30">
        <f t="shared" ref="F6:F48" si="3">E6*1100</f>
        <v>0</v>
      </c>
      <c r="G6" s="297">
        <v>2000</v>
      </c>
      <c r="H6" s="297">
        <v>2000</v>
      </c>
      <c r="I6" s="30">
        <f t="shared" si="2"/>
        <v>4000</v>
      </c>
      <c r="J6" s="243" t="s">
        <v>282</v>
      </c>
      <c r="K6" s="24"/>
      <c r="L6" s="24"/>
      <c r="M6" s="23"/>
      <c r="N6" s="232"/>
      <c r="O6" s="40"/>
      <c r="P6" s="39"/>
      <c r="Q6" s="99" t="s">
        <v>236</v>
      </c>
      <c r="R6" s="41"/>
      <c r="S6" s="194" t="s">
        <v>10</v>
      </c>
      <c r="T6" s="39"/>
      <c r="U6" s="41"/>
      <c r="V6" s="41"/>
      <c r="W6" s="41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97"/>
      <c r="AM6" s="39"/>
      <c r="AN6" s="39"/>
      <c r="AO6" s="39"/>
      <c r="AP6" s="40"/>
      <c r="AQ6" s="39"/>
      <c r="AR6" s="39"/>
      <c r="AS6" s="39"/>
      <c r="AT6" s="42"/>
      <c r="AU6" s="42"/>
      <c r="AV6" s="42"/>
      <c r="AW6" s="42"/>
      <c r="AX6" s="39"/>
      <c r="AY6" s="39"/>
      <c r="AZ6" s="40"/>
      <c r="BA6" s="42"/>
      <c r="BB6" s="42"/>
    </row>
    <row r="7" spans="1:54" s="43" customFormat="1">
      <c r="A7" s="39" t="str">
        <f>συμβολαια!A7</f>
        <v>..??..</v>
      </c>
      <c r="B7" s="155" t="str">
        <f>συμβολαια!C7</f>
        <v>δωρεάς πρόταση</v>
      </c>
      <c r="C7" s="23">
        <f>πολλΣυμβ!D7</f>
        <v>0</v>
      </c>
      <c r="D7" s="23">
        <f>πολλΣυμβ!I7</f>
        <v>0</v>
      </c>
      <c r="E7" s="23"/>
      <c r="F7" s="30">
        <f t="shared" si="3"/>
        <v>0</v>
      </c>
      <c r="G7" s="297">
        <v>2000</v>
      </c>
      <c r="H7" s="297">
        <v>2000</v>
      </c>
      <c r="I7" s="30">
        <f t="shared" si="2"/>
        <v>4000</v>
      </c>
      <c r="J7" s="243" t="s">
        <v>282</v>
      </c>
      <c r="K7" s="24"/>
      <c r="L7" s="24"/>
      <c r="M7" s="23"/>
      <c r="N7" s="232"/>
      <c r="O7" s="40"/>
      <c r="P7" s="39"/>
      <c r="Q7" s="99" t="s">
        <v>236</v>
      </c>
      <c r="R7" s="41"/>
      <c r="S7" s="194" t="s">
        <v>10</v>
      </c>
      <c r="T7" s="39"/>
      <c r="U7" s="41"/>
      <c r="V7" s="41"/>
      <c r="W7" s="41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97"/>
      <c r="AM7" s="39"/>
      <c r="AN7" s="39"/>
      <c r="AO7" s="39"/>
      <c r="AP7" s="40"/>
      <c r="AQ7" s="39"/>
      <c r="AR7" s="39"/>
      <c r="AS7" s="39"/>
      <c r="AT7" s="42"/>
      <c r="AU7" s="42"/>
      <c r="AV7" s="42"/>
      <c r="AW7" s="42"/>
      <c r="AX7" s="39"/>
      <c r="AY7" s="39"/>
      <c r="AZ7" s="40"/>
      <c r="BA7" s="42"/>
      <c r="BB7" s="42"/>
    </row>
    <row r="8" spans="1:54" s="43" customFormat="1">
      <c r="A8" s="39" t="str">
        <f>συμβολαια!A8</f>
        <v>..??..</v>
      </c>
      <c r="B8" s="155" t="str">
        <f>συμβολαια!C8</f>
        <v>βεβαίωση ένορκος</v>
      </c>
      <c r="C8" s="23">
        <f>πολλΣυμβ!D8</f>
        <v>0</v>
      </c>
      <c r="D8" s="23">
        <f>πολλΣυμβ!I8</f>
        <v>0</v>
      </c>
      <c r="E8" s="23"/>
      <c r="F8" s="30">
        <f t="shared" si="3"/>
        <v>0</v>
      </c>
      <c r="G8" s="297">
        <v>2000</v>
      </c>
      <c r="H8" s="297">
        <v>2000</v>
      </c>
      <c r="I8" s="30">
        <f t="shared" si="2"/>
        <v>4000</v>
      </c>
      <c r="J8" s="243" t="s">
        <v>282</v>
      </c>
      <c r="K8" s="24"/>
      <c r="L8" s="24"/>
      <c r="M8" s="23"/>
      <c r="N8" s="232"/>
      <c r="O8" s="40"/>
      <c r="P8" s="39"/>
      <c r="Q8" s="99" t="s">
        <v>236</v>
      </c>
      <c r="R8" s="41"/>
      <c r="S8" s="194" t="s">
        <v>10</v>
      </c>
      <c r="T8" s="39"/>
      <c r="U8" s="41"/>
      <c r="V8" s="41"/>
      <c r="W8" s="41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97"/>
      <c r="AM8" s="39"/>
      <c r="AN8" s="39"/>
      <c r="AO8" s="39"/>
      <c r="AP8" s="40"/>
      <c r="AQ8" s="39"/>
      <c r="AR8" s="39"/>
      <c r="AS8" s="39"/>
      <c r="AT8" s="42"/>
      <c r="AU8" s="42"/>
      <c r="AV8" s="42"/>
      <c r="AW8" s="42"/>
      <c r="AX8" s="39"/>
      <c r="AY8" s="39"/>
      <c r="AZ8" s="40"/>
      <c r="BA8" s="42"/>
      <c r="BB8" s="42"/>
    </row>
    <row r="9" spans="1:54" s="43" customFormat="1">
      <c r="A9" s="39" t="str">
        <f>συμβολαια!A9</f>
        <v>..??..</v>
      </c>
      <c r="B9" s="155" t="str">
        <f>συμβολαια!C9</f>
        <v>βεβαίωση ένορκος</v>
      </c>
      <c r="C9" s="23">
        <f>πολλΣυμβ!D9</f>
        <v>0</v>
      </c>
      <c r="D9" s="23">
        <f>πολλΣυμβ!I9</f>
        <v>0</v>
      </c>
      <c r="E9" s="23"/>
      <c r="F9" s="30">
        <f t="shared" si="3"/>
        <v>0</v>
      </c>
      <c r="G9" s="297">
        <v>2000</v>
      </c>
      <c r="H9" s="297">
        <v>2000</v>
      </c>
      <c r="I9" s="30">
        <f t="shared" si="2"/>
        <v>4000</v>
      </c>
      <c r="J9" s="243" t="s">
        <v>282</v>
      </c>
      <c r="K9" s="24"/>
      <c r="L9" s="24"/>
      <c r="M9" s="23"/>
      <c r="N9" s="232"/>
      <c r="O9" s="40"/>
      <c r="P9" s="39"/>
      <c r="Q9" s="99" t="s">
        <v>236</v>
      </c>
      <c r="R9" s="41"/>
      <c r="S9" s="194" t="s">
        <v>10</v>
      </c>
      <c r="T9" s="39"/>
      <c r="U9" s="41"/>
      <c r="V9" s="41"/>
      <c r="W9" s="41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97"/>
      <c r="AM9" s="39"/>
      <c r="AN9" s="39"/>
      <c r="AO9" s="39"/>
      <c r="AP9" s="40"/>
      <c r="AQ9" s="39"/>
      <c r="AR9" s="39"/>
      <c r="AS9" s="39"/>
      <c r="AT9" s="42"/>
      <c r="AU9" s="42"/>
      <c r="AV9" s="42"/>
      <c r="AW9" s="42"/>
      <c r="AX9" s="39"/>
      <c r="AY9" s="39"/>
      <c r="AZ9" s="40"/>
      <c r="BA9" s="42"/>
      <c r="BB9" s="42"/>
    </row>
    <row r="10" spans="1:54" s="43" customFormat="1">
      <c r="A10" s="39" t="str">
        <f>συμβολαια!A10</f>
        <v>..??..</v>
      </c>
      <c r="B10" s="155" t="str">
        <f>συμβολαια!C10</f>
        <v>βεβαίωση ένορκος</v>
      </c>
      <c r="C10" s="23">
        <f>πολλΣυμβ!D10</f>
        <v>0</v>
      </c>
      <c r="D10" s="23">
        <f>πολλΣυμβ!I10</f>
        <v>0</v>
      </c>
      <c r="E10" s="23"/>
      <c r="F10" s="30">
        <f t="shared" si="3"/>
        <v>0</v>
      </c>
      <c r="G10" s="297">
        <v>2000</v>
      </c>
      <c r="H10" s="297">
        <v>2000</v>
      </c>
      <c r="I10" s="30">
        <f t="shared" si="2"/>
        <v>4000</v>
      </c>
      <c r="J10" s="243" t="s">
        <v>282</v>
      </c>
      <c r="K10" s="24"/>
      <c r="L10" s="24"/>
      <c r="M10" s="23"/>
      <c r="N10" s="232"/>
      <c r="O10" s="40"/>
      <c r="P10" s="39"/>
      <c r="Q10" s="99" t="s">
        <v>236</v>
      </c>
      <c r="R10" s="41"/>
      <c r="S10" s="194" t="s">
        <v>10</v>
      </c>
      <c r="T10" s="39"/>
      <c r="U10" s="41"/>
      <c r="V10" s="41"/>
      <c r="W10" s="41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97"/>
      <c r="AM10" s="39"/>
      <c r="AN10" s="39"/>
      <c r="AO10" s="39"/>
      <c r="AP10" s="40"/>
      <c r="AQ10" s="39"/>
      <c r="AR10" s="39"/>
      <c r="AS10" s="39"/>
      <c r="AT10" s="42"/>
      <c r="AU10" s="42"/>
      <c r="AV10" s="42"/>
      <c r="AW10" s="42"/>
      <c r="AX10" s="39"/>
      <c r="AY10" s="39"/>
      <c r="AZ10" s="40"/>
      <c r="BA10" s="42"/>
      <c r="BB10" s="42"/>
    </row>
    <row r="11" spans="1:54" s="43" customFormat="1">
      <c r="A11" s="39" t="str">
        <f>συμβολαια!A11</f>
        <v>..??..</v>
      </c>
      <c r="B11" s="155" t="str">
        <f>συμβολαια!C11</f>
        <v>κληρονομιάς αποδοχή</v>
      </c>
      <c r="C11" s="23">
        <f>πολλΣυμβ!D11</f>
        <v>0</v>
      </c>
      <c r="D11" s="23">
        <f>πολλΣυμβ!I11</f>
        <v>0</v>
      </c>
      <c r="E11" s="23"/>
      <c r="F11" s="30">
        <f t="shared" si="3"/>
        <v>0</v>
      </c>
      <c r="G11" s="297">
        <v>2000</v>
      </c>
      <c r="H11" s="297">
        <v>2000</v>
      </c>
      <c r="I11" s="30">
        <f t="shared" si="2"/>
        <v>4000</v>
      </c>
      <c r="J11" s="243" t="s">
        <v>282</v>
      </c>
      <c r="K11" s="24"/>
      <c r="L11" s="24"/>
      <c r="M11" s="23"/>
      <c r="N11" s="232"/>
      <c r="O11" s="40"/>
      <c r="P11" s="39"/>
      <c r="Q11" s="99" t="s">
        <v>236</v>
      </c>
      <c r="R11" s="41"/>
      <c r="S11" s="194" t="s">
        <v>10</v>
      </c>
      <c r="T11" s="39"/>
      <c r="U11" s="41"/>
      <c r="V11" s="41"/>
      <c r="W11" s="41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97"/>
      <c r="AM11" s="39"/>
      <c r="AN11" s="39"/>
      <c r="AO11" s="39"/>
      <c r="AP11" s="40"/>
      <c r="AQ11" s="39"/>
      <c r="AR11" s="39"/>
      <c r="AS11" s="39"/>
      <c r="AT11" s="42"/>
      <c r="AU11" s="42"/>
      <c r="AV11" s="42"/>
      <c r="AW11" s="42"/>
      <c r="AX11" s="39"/>
      <c r="AY11" s="39"/>
      <c r="AZ11" s="40"/>
      <c r="BA11" s="42"/>
      <c r="BB11" s="42"/>
    </row>
    <row r="12" spans="1:54" s="43" customFormat="1">
      <c r="A12" s="39" t="str">
        <f>συμβολαια!A12</f>
        <v>..??..</v>
      </c>
      <c r="B12" s="155" t="str">
        <f>συμβολαια!C12</f>
        <v>δωρεά</v>
      </c>
      <c r="C12" s="23">
        <f>πολλΣυμβ!D12</f>
        <v>0</v>
      </c>
      <c r="D12" s="23">
        <f>πολλΣυμβ!I12</f>
        <v>0</v>
      </c>
      <c r="E12" s="23"/>
      <c r="F12" s="30">
        <f t="shared" si="3"/>
        <v>0</v>
      </c>
      <c r="G12" s="297">
        <v>2000</v>
      </c>
      <c r="H12" s="297">
        <v>2000</v>
      </c>
      <c r="I12" s="30">
        <f t="shared" si="2"/>
        <v>4000</v>
      </c>
      <c r="J12" s="243" t="s">
        <v>282</v>
      </c>
      <c r="K12" s="24"/>
      <c r="L12" s="24"/>
      <c r="M12" s="23"/>
      <c r="N12" s="232"/>
      <c r="O12" s="40"/>
      <c r="P12" s="39"/>
      <c r="Q12" s="99" t="s">
        <v>236</v>
      </c>
      <c r="R12" s="41"/>
      <c r="S12" s="194" t="s">
        <v>10</v>
      </c>
      <c r="T12" s="39"/>
      <c r="U12" s="41"/>
      <c r="V12" s="41"/>
      <c r="W12" s="41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97"/>
      <c r="AM12" s="39"/>
      <c r="AN12" s="39"/>
      <c r="AO12" s="39"/>
      <c r="AP12" s="40"/>
      <c r="AQ12" s="39"/>
      <c r="AR12" s="39"/>
      <c r="AS12" s="39"/>
      <c r="AT12" s="42"/>
      <c r="AU12" s="42"/>
      <c r="AV12" s="42"/>
      <c r="AW12" s="42"/>
      <c r="AX12" s="39"/>
      <c r="AY12" s="39"/>
      <c r="AZ12" s="40"/>
      <c r="BA12" s="42"/>
      <c r="BB12" s="42"/>
    </row>
    <row r="13" spans="1:54" s="43" customFormat="1">
      <c r="A13" s="39" t="str">
        <f>συμβολαια!A13</f>
        <v>..??..</v>
      </c>
      <c r="B13" s="155" t="str">
        <f>συμβολαια!C13</f>
        <v>δωρεά</v>
      </c>
      <c r="C13" s="23">
        <f>πολλΣυμβ!D13</f>
        <v>0</v>
      </c>
      <c r="D13" s="23">
        <f>πολλΣυμβ!I13</f>
        <v>0</v>
      </c>
      <c r="E13" s="23"/>
      <c r="F13" s="30">
        <f t="shared" si="3"/>
        <v>0</v>
      </c>
      <c r="G13" s="297">
        <v>2000</v>
      </c>
      <c r="H13" s="297">
        <v>2000</v>
      </c>
      <c r="I13" s="30">
        <f t="shared" si="2"/>
        <v>4000</v>
      </c>
      <c r="J13" s="243" t="s">
        <v>282</v>
      </c>
      <c r="K13" s="24"/>
      <c r="L13" s="24"/>
      <c r="M13" s="23"/>
      <c r="N13" s="232"/>
      <c r="O13" s="40"/>
      <c r="P13" s="39"/>
      <c r="Q13" s="99" t="s">
        <v>236</v>
      </c>
      <c r="R13" s="41"/>
      <c r="S13" s="194" t="s">
        <v>10</v>
      </c>
      <c r="T13" s="39"/>
      <c r="U13" s="41"/>
      <c r="V13" s="41"/>
      <c r="W13" s="4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97"/>
      <c r="AM13" s="39"/>
      <c r="AN13" s="39"/>
      <c r="AO13" s="39"/>
      <c r="AP13" s="40"/>
      <c r="AQ13" s="39"/>
      <c r="AR13" s="39"/>
      <c r="AS13" s="39"/>
      <c r="AT13" s="42"/>
      <c r="AU13" s="42"/>
      <c r="AV13" s="42"/>
      <c r="AW13" s="42"/>
      <c r="AX13" s="39"/>
      <c r="AY13" s="39"/>
      <c r="AZ13" s="40"/>
      <c r="BA13" s="42"/>
      <c r="BB13" s="42"/>
    </row>
    <row r="14" spans="1:54" s="43" customFormat="1">
      <c r="A14" s="39" t="str">
        <f>συμβολαια!A14</f>
        <v>..???..</v>
      </c>
      <c r="B14" s="155" t="str">
        <f>συμβολαια!C14</f>
        <v>διανομή</v>
      </c>
      <c r="C14" s="23">
        <f>πολλΣυμβ!D14</f>
        <v>0</v>
      </c>
      <c r="D14" s="23">
        <f>πολλΣυμβ!I14</f>
        <v>0</v>
      </c>
      <c r="E14" s="23"/>
      <c r="F14" s="30">
        <f t="shared" si="3"/>
        <v>0</v>
      </c>
      <c r="G14" s="297">
        <v>2000</v>
      </c>
      <c r="H14" s="297">
        <v>2000</v>
      </c>
      <c r="I14" s="30">
        <f t="shared" si="2"/>
        <v>4000</v>
      </c>
      <c r="J14" s="243" t="s">
        <v>282</v>
      </c>
      <c r="K14" s="24"/>
      <c r="L14" s="24"/>
      <c r="M14" s="23"/>
      <c r="N14" s="232"/>
      <c r="O14" s="40"/>
      <c r="P14" s="39"/>
      <c r="Q14" s="99" t="s">
        <v>236</v>
      </c>
      <c r="R14" s="41"/>
      <c r="S14" s="194" t="s">
        <v>10</v>
      </c>
      <c r="T14" s="39"/>
      <c r="U14" s="41"/>
      <c r="V14" s="41"/>
      <c r="W14" s="4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97"/>
      <c r="AM14" s="39"/>
      <c r="AN14" s="39"/>
      <c r="AO14" s="39"/>
      <c r="AP14" s="40"/>
      <c r="AQ14" s="39"/>
      <c r="AR14" s="39"/>
      <c r="AS14" s="39"/>
      <c r="AT14" s="42"/>
      <c r="AU14" s="42"/>
      <c r="AV14" s="42"/>
      <c r="AW14" s="42"/>
      <c r="AX14" s="39"/>
      <c r="AY14" s="39"/>
      <c r="AZ14" s="40"/>
      <c r="BA14" s="42"/>
      <c r="BB14" s="42"/>
    </row>
    <row r="15" spans="1:54" s="43" customFormat="1">
      <c r="A15" s="39">
        <f>συμβολαια!A15</f>
        <v>0</v>
      </c>
      <c r="B15" s="155" t="str">
        <f>συμβολαια!C15</f>
        <v>οριζόντιος σύσταση</v>
      </c>
      <c r="C15" s="23">
        <f>πολλΣυμβ!D15</f>
        <v>0</v>
      </c>
      <c r="D15" s="23">
        <f>πολλΣυμβ!I15</f>
        <v>0</v>
      </c>
      <c r="E15" s="23"/>
      <c r="F15" s="30">
        <f t="shared" si="3"/>
        <v>0</v>
      </c>
      <c r="G15" s="297">
        <v>2000</v>
      </c>
      <c r="H15" s="297">
        <v>2000</v>
      </c>
      <c r="I15" s="30">
        <f t="shared" si="2"/>
        <v>4000</v>
      </c>
      <c r="J15" s="243" t="s">
        <v>282</v>
      </c>
      <c r="K15" s="24"/>
      <c r="L15" s="24"/>
      <c r="M15" s="23"/>
      <c r="N15" s="232"/>
      <c r="O15" s="40"/>
      <c r="P15" s="39"/>
      <c r="Q15" s="99" t="s">
        <v>236</v>
      </c>
      <c r="R15" s="41"/>
      <c r="S15" s="194" t="s">
        <v>10</v>
      </c>
      <c r="T15" s="39"/>
      <c r="U15" s="41"/>
      <c r="V15" s="41"/>
      <c r="W15" s="4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97"/>
      <c r="AM15" s="39"/>
      <c r="AN15" s="39"/>
      <c r="AO15" s="39"/>
      <c r="AP15" s="40"/>
      <c r="AQ15" s="39"/>
      <c r="AR15" s="39"/>
      <c r="AS15" s="39"/>
      <c r="AT15" s="42"/>
      <c r="AU15" s="42"/>
      <c r="AV15" s="42"/>
      <c r="AW15" s="42"/>
      <c r="AX15" s="39"/>
      <c r="AY15" s="39"/>
      <c r="AZ15" s="40"/>
      <c r="BA15" s="42"/>
      <c r="BB15" s="42"/>
    </row>
    <row r="16" spans="1:54" s="43" customFormat="1">
      <c r="A16" s="39">
        <f>συμβολαια!A16</f>
        <v>0</v>
      </c>
      <c r="B16" s="155" t="str">
        <f>συμβολαια!C16</f>
        <v>κάθετος σύσταση</v>
      </c>
      <c r="C16" s="23">
        <f>πολλΣυμβ!D16</f>
        <v>0</v>
      </c>
      <c r="D16" s="23">
        <f>πολλΣυμβ!I16</f>
        <v>0</v>
      </c>
      <c r="E16" s="23"/>
      <c r="F16" s="30">
        <f t="shared" si="3"/>
        <v>0</v>
      </c>
      <c r="G16" s="297">
        <v>2000</v>
      </c>
      <c r="H16" s="297">
        <v>2000</v>
      </c>
      <c r="I16" s="30">
        <f t="shared" si="2"/>
        <v>4000</v>
      </c>
      <c r="J16" s="243" t="s">
        <v>282</v>
      </c>
      <c r="K16" s="24"/>
      <c r="L16" s="24"/>
      <c r="M16" s="23"/>
      <c r="N16" s="232"/>
      <c r="O16" s="40"/>
      <c r="P16" s="39"/>
      <c r="Q16" s="99" t="s">
        <v>236</v>
      </c>
      <c r="R16" s="41"/>
      <c r="S16" s="194" t="s">
        <v>10</v>
      </c>
      <c r="T16" s="39"/>
      <c r="U16" s="41"/>
      <c r="V16" s="41"/>
      <c r="W16" s="41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97"/>
      <c r="AM16" s="39"/>
      <c r="AN16" s="39"/>
      <c r="AO16" s="39"/>
      <c r="AP16" s="40"/>
      <c r="AQ16" s="39"/>
      <c r="AR16" s="39"/>
      <c r="AS16" s="39"/>
      <c r="AT16" s="42"/>
      <c r="AU16" s="42"/>
      <c r="AV16" s="42"/>
      <c r="AW16" s="42"/>
      <c r="AX16" s="39"/>
      <c r="AY16" s="39"/>
      <c r="AZ16" s="40"/>
      <c r="BA16" s="42"/>
      <c r="BB16" s="42"/>
    </row>
    <row r="17" spans="1:54" s="43" customFormat="1">
      <c r="A17" s="39" t="str">
        <f>συμβολαια!A17</f>
        <v>..??..</v>
      </c>
      <c r="B17" s="155" t="str">
        <f>συμβολαια!C17</f>
        <v>γονική</v>
      </c>
      <c r="C17" s="23">
        <f>πολλΣυμβ!D17</f>
        <v>0</v>
      </c>
      <c r="D17" s="23">
        <f>πολλΣυμβ!I17</f>
        <v>0</v>
      </c>
      <c r="E17" s="23"/>
      <c r="F17" s="30">
        <f t="shared" si="3"/>
        <v>0</v>
      </c>
      <c r="G17" s="297">
        <v>2000</v>
      </c>
      <c r="H17" s="297">
        <v>2000</v>
      </c>
      <c r="I17" s="30">
        <f t="shared" si="2"/>
        <v>4000</v>
      </c>
      <c r="J17" s="243" t="s">
        <v>282</v>
      </c>
      <c r="K17" s="24"/>
      <c r="L17" s="24"/>
      <c r="M17" s="23"/>
      <c r="N17" s="232"/>
      <c r="O17" s="40"/>
      <c r="P17" s="39"/>
      <c r="Q17" s="99" t="s">
        <v>236</v>
      </c>
      <c r="R17" s="41"/>
      <c r="S17" s="194" t="s">
        <v>10</v>
      </c>
      <c r="T17" s="39"/>
      <c r="U17" s="41"/>
      <c r="V17" s="41"/>
      <c r="W17" s="41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97"/>
      <c r="AM17" s="39"/>
      <c r="AN17" s="39"/>
      <c r="AO17" s="39"/>
      <c r="AP17" s="40"/>
      <c r="AQ17" s="39"/>
      <c r="AR17" s="39"/>
      <c r="AS17" s="39"/>
      <c r="AT17" s="42"/>
      <c r="AU17" s="42"/>
      <c r="AV17" s="42"/>
      <c r="AW17" s="42"/>
      <c r="AX17" s="39"/>
      <c r="AY17" s="39"/>
      <c r="AZ17" s="40"/>
      <c r="BA17" s="42"/>
      <c r="BB17" s="42"/>
    </row>
    <row r="18" spans="1:54" s="43" customFormat="1">
      <c r="A18" s="39" t="str">
        <f>συμβολαια!A18</f>
        <v>????</v>
      </c>
      <c r="B18" s="155" t="str">
        <f>συμβολαια!C18</f>
        <v xml:space="preserve">γονική καταστήματος &amp; ψιλής κυριότητας ( διαμερίσματος ) </v>
      </c>
      <c r="C18" s="23">
        <f>πολλΣυμβ!D18</f>
        <v>0</v>
      </c>
      <c r="D18" s="23">
        <f>πολλΣυμβ!I18</f>
        <v>0</v>
      </c>
      <c r="E18" s="23"/>
      <c r="F18" s="30">
        <f t="shared" si="3"/>
        <v>0</v>
      </c>
      <c r="G18" s="297">
        <v>2000</v>
      </c>
      <c r="H18" s="297">
        <v>2000</v>
      </c>
      <c r="I18" s="30">
        <f t="shared" si="2"/>
        <v>4000</v>
      </c>
      <c r="J18" s="243" t="s">
        <v>282</v>
      </c>
      <c r="K18" s="24"/>
      <c r="L18" s="24"/>
      <c r="M18" s="23"/>
      <c r="N18" s="232"/>
      <c r="O18" s="40"/>
      <c r="P18" s="39"/>
      <c r="Q18" s="99" t="s">
        <v>236</v>
      </c>
      <c r="R18" s="41"/>
      <c r="S18" s="194" t="s">
        <v>10</v>
      </c>
      <c r="T18" s="39"/>
      <c r="U18" s="41"/>
      <c r="V18" s="41"/>
      <c r="W18" s="41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97"/>
      <c r="AM18" s="39"/>
      <c r="AN18" s="39"/>
      <c r="AO18" s="39"/>
      <c r="AP18" s="40"/>
      <c r="AQ18" s="39"/>
      <c r="AR18" s="39"/>
      <c r="AS18" s="39"/>
      <c r="AT18" s="42"/>
      <c r="AU18" s="42"/>
      <c r="AV18" s="42"/>
      <c r="AW18" s="42"/>
      <c r="AX18" s="39"/>
      <c r="AY18" s="39"/>
      <c r="AZ18" s="40"/>
      <c r="BA18" s="42"/>
      <c r="BB18" s="42"/>
    </row>
    <row r="19" spans="1:54" s="43" customFormat="1">
      <c r="A19" s="39">
        <f>συμβολαια!A19</f>
        <v>0</v>
      </c>
      <c r="B19" s="155" t="str">
        <f>συμβολαια!C19</f>
        <v>οριζόντιος σύσταση</v>
      </c>
      <c r="C19" s="23">
        <f>πολλΣυμβ!D19</f>
        <v>0</v>
      </c>
      <c r="D19" s="23">
        <f>πολλΣυμβ!I19</f>
        <v>0</v>
      </c>
      <c r="E19" s="23"/>
      <c r="F19" s="30">
        <f t="shared" si="3"/>
        <v>0</v>
      </c>
      <c r="G19" s="297">
        <v>2000</v>
      </c>
      <c r="H19" s="297">
        <v>2000</v>
      </c>
      <c r="I19" s="30">
        <f t="shared" si="2"/>
        <v>4000</v>
      </c>
      <c r="J19" s="243" t="s">
        <v>282</v>
      </c>
      <c r="K19" s="24"/>
      <c r="L19" s="24"/>
      <c r="M19" s="23"/>
      <c r="N19" s="232"/>
      <c r="O19" s="40"/>
      <c r="P19" s="39"/>
      <c r="Q19" s="99" t="s">
        <v>236</v>
      </c>
      <c r="R19" s="41"/>
      <c r="S19" s="194" t="s">
        <v>10</v>
      </c>
      <c r="T19" s="39"/>
      <c r="U19" s="41"/>
      <c r="V19" s="41"/>
      <c r="W19" s="41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97"/>
      <c r="AM19" s="39"/>
      <c r="AN19" s="39"/>
      <c r="AO19" s="39"/>
      <c r="AP19" s="40"/>
      <c r="AQ19" s="39"/>
      <c r="AR19" s="39"/>
      <c r="AS19" s="39"/>
      <c r="AT19" s="42"/>
      <c r="AU19" s="42"/>
      <c r="AV19" s="42"/>
      <c r="AW19" s="42"/>
      <c r="AX19" s="39"/>
      <c r="AY19" s="39"/>
      <c r="AZ19" s="40"/>
      <c r="BA19" s="42"/>
      <c r="BB19" s="42"/>
    </row>
    <row r="20" spans="1:54" s="43" customFormat="1">
      <c r="A20" s="39" t="str">
        <f>συμβολαια!A20</f>
        <v>..??..</v>
      </c>
      <c r="B20" s="155" t="str">
        <f>συμβολαια!C20</f>
        <v xml:space="preserve">γονικής πρόταση </v>
      </c>
      <c r="C20" s="23">
        <f>πολλΣυμβ!D20</f>
        <v>0</v>
      </c>
      <c r="D20" s="23">
        <f>πολλΣυμβ!I20</f>
        <v>0</v>
      </c>
      <c r="E20" s="23"/>
      <c r="F20" s="30">
        <f t="shared" si="3"/>
        <v>0</v>
      </c>
      <c r="G20" s="297">
        <v>2000</v>
      </c>
      <c r="H20" s="297">
        <v>2000</v>
      </c>
      <c r="I20" s="30">
        <f t="shared" si="2"/>
        <v>4000</v>
      </c>
      <c r="J20" s="243" t="s">
        <v>282</v>
      </c>
      <c r="K20" s="24"/>
      <c r="L20" s="24"/>
      <c r="M20" s="23"/>
      <c r="N20" s="232"/>
      <c r="O20" s="40"/>
      <c r="P20" s="39"/>
      <c r="Q20" s="99" t="s">
        <v>236</v>
      </c>
      <c r="R20" s="41"/>
      <c r="S20" s="194" t="s">
        <v>10</v>
      </c>
      <c r="T20" s="39"/>
      <c r="U20" s="41"/>
      <c r="V20" s="41"/>
      <c r="W20" s="41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97"/>
      <c r="AM20" s="39"/>
      <c r="AN20" s="39"/>
      <c r="AO20" s="39"/>
      <c r="AP20" s="40"/>
      <c r="AQ20" s="39"/>
      <c r="AR20" s="39"/>
      <c r="AS20" s="39"/>
      <c r="AT20" s="42"/>
      <c r="AU20" s="42"/>
      <c r="AV20" s="42"/>
      <c r="AW20" s="42"/>
      <c r="AX20" s="39"/>
      <c r="AY20" s="39"/>
      <c r="AZ20" s="40"/>
      <c r="BA20" s="42"/>
      <c r="BB20" s="42"/>
    </row>
    <row r="21" spans="1:54" s="43" customFormat="1">
      <c r="A21" s="39" t="str">
        <f>συμβολαια!A21</f>
        <v>..??..</v>
      </c>
      <c r="B21" s="155" t="str">
        <f>συμβολαια!C21</f>
        <v>αγοραπωλησία τίμημα = Δ.Ο.Υ. =</v>
      </c>
      <c r="C21" s="23">
        <f>πολλΣυμβ!D21</f>
        <v>0</v>
      </c>
      <c r="D21" s="23">
        <f>πολλΣυμβ!I21</f>
        <v>0</v>
      </c>
      <c r="E21" s="23"/>
      <c r="F21" s="30">
        <f t="shared" si="3"/>
        <v>0</v>
      </c>
      <c r="G21" s="297">
        <v>2000</v>
      </c>
      <c r="H21" s="297">
        <v>2000</v>
      </c>
      <c r="I21" s="30">
        <f t="shared" si="2"/>
        <v>4000</v>
      </c>
      <c r="J21" s="243" t="s">
        <v>282</v>
      </c>
      <c r="K21" s="24"/>
      <c r="L21" s="24"/>
      <c r="M21" s="23"/>
      <c r="N21" s="232"/>
      <c r="O21" s="40"/>
      <c r="P21" s="39"/>
      <c r="Q21" s="99" t="s">
        <v>236</v>
      </c>
      <c r="R21" s="41"/>
      <c r="S21" s="194" t="s">
        <v>10</v>
      </c>
      <c r="T21" s="39"/>
      <c r="U21" s="41"/>
      <c r="V21" s="41"/>
      <c r="W21" s="41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97"/>
      <c r="AM21" s="39"/>
      <c r="AN21" s="39"/>
      <c r="AO21" s="39"/>
      <c r="AP21" s="40"/>
      <c r="AQ21" s="39"/>
      <c r="AR21" s="39"/>
      <c r="AS21" s="39"/>
      <c r="AT21" s="42"/>
      <c r="AU21" s="42"/>
      <c r="AV21" s="42"/>
      <c r="AW21" s="42"/>
      <c r="AX21" s="39"/>
      <c r="AY21" s="39"/>
      <c r="AZ21" s="40"/>
      <c r="BA21" s="42"/>
      <c r="BB21" s="42"/>
    </row>
    <row r="22" spans="1:54" s="43" customFormat="1">
      <c r="A22" s="39" t="str">
        <f>συμβολαια!A22</f>
        <v>..??..</v>
      </c>
      <c r="B22" s="155" t="str">
        <f>συμβολαια!C22</f>
        <v>γονική { με παρακράτηση επικαρπίας</v>
      </c>
      <c r="C22" s="23">
        <f>πολλΣυμβ!D22</f>
        <v>0</v>
      </c>
      <c r="D22" s="23">
        <f>πολλΣυμβ!I22</f>
        <v>0</v>
      </c>
      <c r="E22" s="119"/>
      <c r="F22" s="30">
        <f t="shared" si="3"/>
        <v>0</v>
      </c>
      <c r="G22" s="297">
        <v>2000</v>
      </c>
      <c r="H22" s="297">
        <v>2000</v>
      </c>
      <c r="I22" s="30">
        <f t="shared" si="2"/>
        <v>4000</v>
      </c>
      <c r="J22" s="243" t="s">
        <v>282</v>
      </c>
      <c r="K22" s="124"/>
      <c r="L22" s="124"/>
      <c r="M22" s="119"/>
      <c r="N22" s="232"/>
      <c r="O22" s="60"/>
      <c r="P22" s="61"/>
      <c r="Q22" s="99" t="s">
        <v>236</v>
      </c>
      <c r="R22" s="62"/>
      <c r="S22" s="194" t="s">
        <v>10</v>
      </c>
      <c r="T22" s="61"/>
      <c r="U22" s="62"/>
      <c r="V22" s="62"/>
      <c r="W22" s="62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97"/>
      <c r="AM22" s="61"/>
      <c r="AN22" s="61"/>
      <c r="AO22" s="61"/>
      <c r="AP22" s="60"/>
      <c r="AQ22" s="61"/>
      <c r="AR22" s="61"/>
      <c r="AS22" s="61"/>
      <c r="AT22" s="63"/>
      <c r="AU22" s="63"/>
      <c r="AV22" s="63"/>
      <c r="AW22" s="63"/>
      <c r="AX22" s="61"/>
      <c r="AY22" s="61"/>
      <c r="AZ22" s="60"/>
      <c r="BA22" s="63"/>
      <c r="BB22" s="63"/>
    </row>
    <row r="23" spans="1:54" s="27" customFormat="1">
      <c r="A23" s="39" t="str">
        <f>συμβολαια!A23</f>
        <v>..??..</v>
      </c>
      <c r="B23" s="155" t="str">
        <f>συμβολαια!C23</f>
        <v>κληρονομιάς αποδοχή</v>
      </c>
      <c r="C23" s="23">
        <f>πολλΣυμβ!D23</f>
        <v>0</v>
      </c>
      <c r="D23" s="23">
        <f>πολλΣυμβ!I23</f>
        <v>0</v>
      </c>
      <c r="E23" s="23"/>
      <c r="F23" s="30">
        <f t="shared" si="3"/>
        <v>0</v>
      </c>
      <c r="G23" s="297">
        <v>2000</v>
      </c>
      <c r="H23" s="297">
        <v>2000</v>
      </c>
      <c r="I23" s="30">
        <f t="shared" si="2"/>
        <v>4000</v>
      </c>
      <c r="J23" s="243" t="s">
        <v>282</v>
      </c>
      <c r="K23" s="24"/>
      <c r="L23" s="24"/>
      <c r="M23" s="23"/>
      <c r="N23" s="232"/>
      <c r="O23" s="32"/>
      <c r="P23" s="32"/>
      <c r="Q23" s="99" t="s">
        <v>236</v>
      </c>
      <c r="R23" s="32"/>
      <c r="S23" s="194" t="s">
        <v>10</v>
      </c>
      <c r="T23" s="20"/>
      <c r="U23" s="32"/>
      <c r="V23" s="32"/>
      <c r="W23" s="32"/>
      <c r="X23" s="32"/>
      <c r="Y23" s="32"/>
      <c r="Z23" s="32"/>
      <c r="AA23" s="32"/>
      <c r="AB23" s="32"/>
      <c r="AC23" s="32"/>
      <c r="AD23" s="20"/>
      <c r="AE23" s="20"/>
      <c r="AF23" s="32"/>
      <c r="AG23" s="32"/>
      <c r="AH23" s="32"/>
      <c r="AI23" s="32"/>
      <c r="AJ23" s="32"/>
      <c r="AK23" s="32"/>
      <c r="AL23" s="97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8"/>
      <c r="BA23" s="32"/>
      <c r="BB23" s="32"/>
    </row>
    <row r="24" spans="1:54">
      <c r="A24" s="39" t="str">
        <f>συμβολαια!A24</f>
        <v>..??..</v>
      </c>
      <c r="B24" s="155" t="str">
        <f>συμβολαια!C24</f>
        <v>αγοραπωλησία τίμημα = Δ.Ο.Υ. =</v>
      </c>
      <c r="C24" s="23">
        <f>πολλΣυμβ!D24</f>
        <v>0</v>
      </c>
      <c r="D24" s="23">
        <f>πολλΣυμβ!I24</f>
        <v>0</v>
      </c>
      <c r="E24" s="23"/>
      <c r="F24" s="30">
        <f t="shared" si="3"/>
        <v>0</v>
      </c>
      <c r="G24" s="297">
        <v>2000</v>
      </c>
      <c r="H24" s="297">
        <v>2000</v>
      </c>
      <c r="I24" s="30">
        <f t="shared" si="2"/>
        <v>4000</v>
      </c>
      <c r="J24" s="243" t="s">
        <v>282</v>
      </c>
      <c r="K24" s="24"/>
      <c r="L24" s="24"/>
      <c r="M24" s="23"/>
      <c r="N24" s="232"/>
      <c r="O24" s="32"/>
      <c r="P24" s="32"/>
      <c r="Q24" s="99" t="s">
        <v>236</v>
      </c>
      <c r="R24" s="32"/>
      <c r="S24" s="194" t="s">
        <v>10</v>
      </c>
      <c r="T24" s="20"/>
      <c r="U24" s="32"/>
      <c r="V24" s="32"/>
      <c r="W24" s="32"/>
      <c r="X24" s="32"/>
      <c r="Y24" s="32"/>
      <c r="Z24" s="32"/>
      <c r="AA24" s="32"/>
      <c r="AB24" s="32"/>
      <c r="AC24" s="32"/>
      <c r="AD24" s="20"/>
      <c r="AE24" s="20"/>
      <c r="AF24" s="32"/>
      <c r="AG24" s="32"/>
      <c r="AH24" s="32"/>
      <c r="AI24" s="32"/>
      <c r="AJ24" s="32"/>
      <c r="AK24" s="32"/>
      <c r="AL24" s="97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8"/>
      <c r="BA24" s="32"/>
      <c r="BB24" s="32"/>
    </row>
    <row r="25" spans="1:54">
      <c r="A25" s="39" t="str">
        <f>συμβολαια!A25</f>
        <v>..??..</v>
      </c>
      <c r="B25" s="155" t="str">
        <f>συμβολαια!C25</f>
        <v>αγοραπωλησία τίμημα 500.000 Δ.Ο.Υ. =</v>
      </c>
      <c r="C25" s="23">
        <f>πολλΣυμβ!D25</f>
        <v>0</v>
      </c>
      <c r="D25" s="23">
        <f>πολλΣυμβ!I25</f>
        <v>0</v>
      </c>
      <c r="E25" s="23"/>
      <c r="F25" s="30">
        <f t="shared" si="3"/>
        <v>0</v>
      </c>
      <c r="G25" s="297">
        <v>2000</v>
      </c>
      <c r="H25" s="297">
        <v>2000</v>
      </c>
      <c r="I25" s="30">
        <f t="shared" si="2"/>
        <v>4000</v>
      </c>
      <c r="J25" s="243" t="s">
        <v>282</v>
      </c>
      <c r="K25" s="24"/>
      <c r="L25" s="24"/>
      <c r="M25" s="23"/>
      <c r="N25" s="232"/>
      <c r="O25" s="32"/>
      <c r="P25" s="32"/>
      <c r="Q25" s="99" t="s">
        <v>236</v>
      </c>
      <c r="R25" s="32"/>
      <c r="S25" s="194" t="s">
        <v>10</v>
      </c>
      <c r="T25" s="20"/>
      <c r="U25" s="32"/>
      <c r="V25" s="32"/>
      <c r="W25" s="32"/>
      <c r="X25" s="32"/>
      <c r="Y25" s="32"/>
      <c r="Z25" s="32"/>
      <c r="AA25" s="32"/>
      <c r="AB25" s="32"/>
      <c r="AC25" s="32"/>
      <c r="AD25" s="20"/>
      <c r="AE25" s="20"/>
      <c r="AF25" s="32"/>
      <c r="AG25" s="32"/>
      <c r="AH25" s="32"/>
      <c r="AI25" s="32"/>
      <c r="AJ25" s="32"/>
      <c r="AK25" s="32"/>
      <c r="AL25" s="9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8"/>
      <c r="BA25" s="32"/>
      <c r="BB25" s="32"/>
    </row>
    <row r="26" spans="1:54" s="7" customFormat="1">
      <c r="A26" s="537" t="str">
        <f>συμβολαια!A26</f>
        <v>????</v>
      </c>
      <c r="B26" s="388" t="str">
        <f>συμβολαια!C26</f>
        <v>εξόφληση {{{ δανείου 1.200.000δρχ /// ΑΓΑΠΕ = 15.000</v>
      </c>
      <c r="C26" s="351" t="str">
        <f>πολλΣυμβ!D26</f>
        <v>..???..</v>
      </c>
      <c r="D26" s="351">
        <f>πολλΣυμβ!I26</f>
        <v>0</v>
      </c>
      <c r="E26" s="351">
        <v>1</v>
      </c>
      <c r="F26" s="375">
        <f t="shared" si="3"/>
        <v>1100</v>
      </c>
      <c r="G26" s="375">
        <v>2000</v>
      </c>
      <c r="H26" s="375">
        <v>2000</v>
      </c>
      <c r="I26" s="375">
        <f t="shared" si="2"/>
        <v>5100</v>
      </c>
      <c r="J26" s="389" t="s">
        <v>282</v>
      </c>
      <c r="K26" s="390"/>
      <c r="L26" s="390"/>
      <c r="M26" s="351"/>
      <c r="N26" s="374"/>
      <c r="O26" s="376"/>
      <c r="P26" s="376"/>
      <c r="Q26" s="391" t="s">
        <v>236</v>
      </c>
      <c r="R26" s="376"/>
      <c r="S26" s="392" t="s">
        <v>10</v>
      </c>
      <c r="T26" s="366"/>
      <c r="U26" s="376"/>
      <c r="V26" s="376"/>
      <c r="W26" s="376"/>
      <c r="X26" s="376"/>
      <c r="Y26" s="376"/>
      <c r="Z26" s="376"/>
      <c r="AA26" s="376"/>
      <c r="AB26" s="376"/>
      <c r="AC26" s="376"/>
      <c r="AD26" s="366"/>
      <c r="AE26" s="366"/>
      <c r="AF26" s="376"/>
      <c r="AG26" s="376"/>
      <c r="AH26" s="376"/>
      <c r="AI26" s="376"/>
      <c r="AJ26" s="376"/>
      <c r="AK26" s="376"/>
      <c r="AL26" s="393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85"/>
      <c r="BA26" s="376"/>
      <c r="BB26" s="376"/>
    </row>
    <row r="27" spans="1:54" s="7" customFormat="1">
      <c r="A27" s="538"/>
      <c r="B27" s="388" t="str">
        <f>συμβολαια!C27</f>
        <v>υποθήκη εξάλειψη</v>
      </c>
      <c r="C27" s="351" t="str">
        <f>πολλΣυμβ!D27</f>
        <v>..???..</v>
      </c>
      <c r="D27" s="351">
        <f>πολλΣυμβ!I27</f>
        <v>0</v>
      </c>
      <c r="E27" s="351"/>
      <c r="F27" s="375"/>
      <c r="G27" s="375"/>
      <c r="H27" s="375"/>
      <c r="I27" s="375">
        <f t="shared" si="2"/>
        <v>0</v>
      </c>
      <c r="J27" s="389"/>
      <c r="K27" s="390"/>
      <c r="L27" s="390"/>
      <c r="M27" s="351"/>
      <c r="N27" s="374"/>
      <c r="O27" s="376"/>
      <c r="P27" s="376"/>
      <c r="Q27" s="391" t="s">
        <v>236</v>
      </c>
      <c r="R27" s="376"/>
      <c r="S27" s="392" t="s">
        <v>10</v>
      </c>
      <c r="T27" s="366"/>
      <c r="U27" s="376"/>
      <c r="V27" s="376"/>
      <c r="W27" s="376"/>
      <c r="X27" s="376"/>
      <c r="Y27" s="376"/>
      <c r="Z27" s="376"/>
      <c r="AA27" s="376"/>
      <c r="AB27" s="376"/>
      <c r="AC27" s="376"/>
      <c r="AD27" s="366"/>
      <c r="AE27" s="366"/>
      <c r="AF27" s="376"/>
      <c r="AG27" s="376"/>
      <c r="AH27" s="376"/>
      <c r="AI27" s="376"/>
      <c r="AJ27" s="376"/>
      <c r="AK27" s="376"/>
      <c r="AL27" s="393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85"/>
      <c r="BA27" s="376"/>
      <c r="BB27" s="376"/>
    </row>
    <row r="28" spans="1:54">
      <c r="A28" s="39" t="str">
        <f>συμβολαια!A28</f>
        <v>..??..</v>
      </c>
      <c r="B28" s="155" t="str">
        <f>συμβολαια!C28</f>
        <v>πληρεξούσιο</v>
      </c>
      <c r="C28" s="23">
        <f>πολλΣυμβ!D28</f>
        <v>0</v>
      </c>
      <c r="D28" s="23">
        <f>πολλΣυμβ!I28</f>
        <v>0</v>
      </c>
      <c r="E28" s="23"/>
      <c r="F28" s="30">
        <f t="shared" si="3"/>
        <v>0</v>
      </c>
      <c r="G28" s="297">
        <v>2000</v>
      </c>
      <c r="H28" s="297">
        <v>2000</v>
      </c>
      <c r="I28" s="30">
        <f t="shared" si="2"/>
        <v>4000</v>
      </c>
      <c r="J28" s="243" t="s">
        <v>282</v>
      </c>
      <c r="K28" s="24"/>
      <c r="L28" s="24"/>
      <c r="M28" s="23"/>
      <c r="N28" s="232"/>
      <c r="O28" s="32"/>
      <c r="P28" s="32"/>
      <c r="Q28" s="99" t="s">
        <v>236</v>
      </c>
      <c r="R28" s="32"/>
      <c r="S28" s="194" t="s">
        <v>10</v>
      </c>
      <c r="T28" s="20"/>
      <c r="U28" s="32"/>
      <c r="V28" s="32"/>
      <c r="W28" s="32"/>
      <c r="X28" s="32"/>
      <c r="Y28" s="32"/>
      <c r="Z28" s="32"/>
      <c r="AA28" s="32"/>
      <c r="AB28" s="32"/>
      <c r="AC28" s="32"/>
      <c r="AD28" s="20"/>
      <c r="AE28" s="20"/>
      <c r="AF28" s="32"/>
      <c r="AG28" s="32"/>
      <c r="AH28" s="32"/>
      <c r="AI28" s="32"/>
      <c r="AJ28" s="32"/>
      <c r="AK28" s="32"/>
      <c r="AL28" s="97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8"/>
      <c r="BA28" s="32"/>
      <c r="BB28" s="32"/>
    </row>
    <row r="29" spans="1:54">
      <c r="A29" s="39" t="str">
        <f>συμβολαια!A29</f>
        <v>..??..</v>
      </c>
      <c r="B29" s="155" t="str">
        <f>συμβολαια!C29</f>
        <v>κληρονομιάς αποδοχή</v>
      </c>
      <c r="C29" s="23">
        <f>πολλΣυμβ!D29</f>
        <v>0</v>
      </c>
      <c r="D29" s="23">
        <f>πολλΣυμβ!I29</f>
        <v>0</v>
      </c>
      <c r="E29" s="23"/>
      <c r="F29" s="30">
        <f t="shared" si="3"/>
        <v>0</v>
      </c>
      <c r="G29" s="297">
        <v>2000</v>
      </c>
      <c r="H29" s="297">
        <v>2000</v>
      </c>
      <c r="I29" s="30">
        <f t="shared" si="2"/>
        <v>4000</v>
      </c>
      <c r="J29" s="243" t="s">
        <v>282</v>
      </c>
      <c r="K29" s="24"/>
      <c r="L29" s="24"/>
      <c r="M29" s="23"/>
      <c r="N29" s="232"/>
      <c r="O29" s="32"/>
      <c r="P29" s="32"/>
      <c r="Q29" s="99" t="s">
        <v>236</v>
      </c>
      <c r="R29" s="32"/>
      <c r="S29" s="194" t="s">
        <v>10</v>
      </c>
      <c r="T29" s="20"/>
      <c r="U29" s="32"/>
      <c r="V29" s="32"/>
      <c r="W29" s="32"/>
      <c r="X29" s="32"/>
      <c r="Y29" s="32"/>
      <c r="Z29" s="32"/>
      <c r="AA29" s="32"/>
      <c r="AB29" s="32"/>
      <c r="AC29" s="32"/>
      <c r="AD29" s="20"/>
      <c r="AE29" s="20"/>
      <c r="AF29" s="32"/>
      <c r="AG29" s="32"/>
      <c r="AH29" s="32"/>
      <c r="AI29" s="32"/>
      <c r="AJ29" s="32"/>
      <c r="AK29" s="32"/>
      <c r="AL29" s="97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8"/>
      <c r="BA29" s="32"/>
      <c r="BB29" s="32"/>
    </row>
    <row r="30" spans="1:54">
      <c r="A30" s="39" t="str">
        <f>συμβολαια!A30</f>
        <v>..??..</v>
      </c>
      <c r="B30" s="155" t="str">
        <f>συμβολαια!C30</f>
        <v>γονική</v>
      </c>
      <c r="C30" s="23">
        <f>πολλΣυμβ!D30</f>
        <v>0</v>
      </c>
      <c r="D30" s="23">
        <f>πολλΣυμβ!I30</f>
        <v>0</v>
      </c>
      <c r="E30" s="23"/>
      <c r="F30" s="30">
        <f t="shared" si="3"/>
        <v>0</v>
      </c>
      <c r="G30" s="297">
        <v>2000</v>
      </c>
      <c r="H30" s="297">
        <v>2000</v>
      </c>
      <c r="I30" s="30">
        <f t="shared" si="2"/>
        <v>4000</v>
      </c>
      <c r="J30" s="243" t="s">
        <v>282</v>
      </c>
      <c r="K30" s="24"/>
      <c r="L30" s="24"/>
      <c r="M30" s="23"/>
      <c r="N30" s="232"/>
      <c r="O30" s="32"/>
      <c r="P30" s="32"/>
      <c r="Q30" s="99" t="s">
        <v>236</v>
      </c>
      <c r="R30" s="32"/>
      <c r="S30" s="194" t="s">
        <v>10</v>
      </c>
      <c r="T30" s="20"/>
      <c r="U30" s="32"/>
      <c r="V30" s="32"/>
      <c r="W30" s="32"/>
      <c r="X30" s="32"/>
      <c r="Y30" s="32"/>
      <c r="Z30" s="32"/>
      <c r="AA30" s="32"/>
      <c r="AB30" s="32"/>
      <c r="AC30" s="32"/>
      <c r="AD30" s="20"/>
      <c r="AE30" s="20"/>
      <c r="AF30" s="32"/>
      <c r="AG30" s="32"/>
      <c r="AH30" s="32"/>
      <c r="AI30" s="32"/>
      <c r="AJ30" s="32"/>
      <c r="AK30" s="32"/>
      <c r="AL30" s="97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8"/>
      <c r="BA30" s="32"/>
      <c r="BB30" s="32"/>
    </row>
    <row r="31" spans="1:54">
      <c r="A31" s="39" t="str">
        <f>συμβολαια!A31</f>
        <v>..??..</v>
      </c>
      <c r="B31" s="155" t="str">
        <f>συμβολαια!C31</f>
        <v xml:space="preserve">διανομή </v>
      </c>
      <c r="C31" s="23">
        <f>πολλΣυμβ!D31</f>
        <v>0</v>
      </c>
      <c r="D31" s="23">
        <f>πολλΣυμβ!I31</f>
        <v>0</v>
      </c>
      <c r="E31" s="23"/>
      <c r="F31" s="30">
        <f t="shared" si="3"/>
        <v>0</v>
      </c>
      <c r="G31" s="297">
        <v>2000</v>
      </c>
      <c r="H31" s="297">
        <v>2000</v>
      </c>
      <c r="I31" s="30">
        <f t="shared" si="2"/>
        <v>4000</v>
      </c>
      <c r="J31" s="243" t="s">
        <v>282</v>
      </c>
      <c r="K31" s="24"/>
      <c r="L31" s="24"/>
      <c r="M31" s="23"/>
      <c r="N31" s="232"/>
      <c r="O31" s="32"/>
      <c r="P31" s="32"/>
      <c r="Q31" s="99" t="s">
        <v>236</v>
      </c>
      <c r="R31" s="32"/>
      <c r="S31" s="194" t="s">
        <v>10</v>
      </c>
      <c r="T31" s="20"/>
      <c r="U31" s="32"/>
      <c r="V31" s="32"/>
      <c r="W31" s="32"/>
      <c r="X31" s="32"/>
      <c r="Y31" s="32"/>
      <c r="Z31" s="32"/>
      <c r="AA31" s="32"/>
      <c r="AB31" s="32"/>
      <c r="AC31" s="32"/>
      <c r="AD31" s="20"/>
      <c r="AE31" s="20"/>
      <c r="AF31" s="32"/>
      <c r="AG31" s="32"/>
      <c r="AH31" s="32"/>
      <c r="AI31" s="32"/>
      <c r="AJ31" s="32"/>
      <c r="AK31" s="32"/>
      <c r="AL31" s="97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8"/>
      <c r="BA31" s="32"/>
      <c r="BB31" s="32"/>
    </row>
    <row r="32" spans="1:54">
      <c r="A32" s="39" t="str">
        <f>συμβολαια!A32</f>
        <v>..??..</v>
      </c>
      <c r="B32" s="155" t="str">
        <f>συμβολαια!C32</f>
        <v>γονική</v>
      </c>
      <c r="C32" s="23">
        <f>πολλΣυμβ!D32</f>
        <v>0</v>
      </c>
      <c r="D32" s="23">
        <f>πολλΣυμβ!I32</f>
        <v>0</v>
      </c>
      <c r="E32" s="23"/>
      <c r="F32" s="30">
        <f t="shared" si="3"/>
        <v>0</v>
      </c>
      <c r="G32" s="297">
        <v>2000</v>
      </c>
      <c r="H32" s="297">
        <v>2000</v>
      </c>
      <c r="I32" s="30">
        <f t="shared" si="2"/>
        <v>4000</v>
      </c>
      <c r="J32" s="243" t="s">
        <v>282</v>
      </c>
      <c r="K32" s="24"/>
      <c r="L32" s="24"/>
      <c r="M32" s="23"/>
      <c r="N32" s="232"/>
      <c r="O32" s="32"/>
      <c r="P32" s="32"/>
      <c r="Q32" s="99" t="s">
        <v>236</v>
      </c>
      <c r="R32" s="32"/>
      <c r="S32" s="194" t="s">
        <v>10</v>
      </c>
      <c r="T32" s="20"/>
      <c r="U32" s="32"/>
      <c r="V32" s="32"/>
      <c r="W32" s="32"/>
      <c r="X32" s="32"/>
      <c r="Y32" s="32"/>
      <c r="Z32" s="32"/>
      <c r="AA32" s="32"/>
      <c r="AB32" s="32"/>
      <c r="AC32" s="32"/>
      <c r="AD32" s="20"/>
      <c r="AE32" s="20"/>
      <c r="AF32" s="32"/>
      <c r="AG32" s="32"/>
      <c r="AH32" s="32"/>
      <c r="AI32" s="32"/>
      <c r="AJ32" s="32"/>
      <c r="AK32" s="32"/>
      <c r="AL32" s="9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8"/>
      <c r="BA32" s="32"/>
      <c r="BB32" s="32"/>
    </row>
    <row r="33" spans="1:54">
      <c r="A33" s="39" t="str">
        <f>συμβολαια!A33</f>
        <v>..??..</v>
      </c>
      <c r="B33" s="155" t="str">
        <f>συμβολαια!C33</f>
        <v>πληρεξούσιο</v>
      </c>
      <c r="C33" s="23">
        <f>πολλΣυμβ!D33</f>
        <v>0</v>
      </c>
      <c r="D33" s="23">
        <f>πολλΣυμβ!I33</f>
        <v>0</v>
      </c>
      <c r="E33" s="23"/>
      <c r="F33" s="30">
        <f t="shared" si="3"/>
        <v>0</v>
      </c>
      <c r="G33" s="297">
        <v>2000</v>
      </c>
      <c r="H33" s="297">
        <v>2000</v>
      </c>
      <c r="I33" s="30">
        <f t="shared" si="2"/>
        <v>4000</v>
      </c>
      <c r="J33" s="243" t="s">
        <v>282</v>
      </c>
      <c r="K33" s="24"/>
      <c r="L33" s="24"/>
      <c r="M33" s="23"/>
      <c r="N33" s="232"/>
      <c r="O33" s="32"/>
      <c r="P33" s="32"/>
      <c r="Q33" s="99" t="s">
        <v>236</v>
      </c>
      <c r="R33" s="32"/>
      <c r="S33" s="194" t="s">
        <v>10</v>
      </c>
      <c r="T33" s="20"/>
      <c r="U33" s="32"/>
      <c r="V33" s="32"/>
      <c r="W33" s="32"/>
      <c r="X33" s="32"/>
      <c r="Y33" s="32"/>
      <c r="Z33" s="32"/>
      <c r="AA33" s="32"/>
      <c r="AB33" s="32"/>
      <c r="AC33" s="32"/>
      <c r="AD33" s="20"/>
      <c r="AE33" s="20"/>
      <c r="AF33" s="32"/>
      <c r="AG33" s="32"/>
      <c r="AH33" s="32"/>
      <c r="AI33" s="32"/>
      <c r="AJ33" s="32"/>
      <c r="AK33" s="32"/>
      <c r="AL33" s="9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8"/>
      <c r="BA33" s="32"/>
      <c r="BB33" s="32"/>
    </row>
    <row r="34" spans="1:54">
      <c r="A34" s="39" t="str">
        <f>συμβολαια!A34</f>
        <v>..??..</v>
      </c>
      <c r="B34" s="155" t="str">
        <f>συμβολαια!C34</f>
        <v>βεβαίωση ένορκος</v>
      </c>
      <c r="C34" s="23">
        <f>πολλΣυμβ!D34</f>
        <v>0</v>
      </c>
      <c r="D34" s="23">
        <f>πολλΣυμβ!I34</f>
        <v>0</v>
      </c>
      <c r="E34" s="23"/>
      <c r="F34" s="30">
        <f t="shared" si="3"/>
        <v>0</v>
      </c>
      <c r="G34" s="297">
        <v>2000</v>
      </c>
      <c r="H34" s="297">
        <v>2000</v>
      </c>
      <c r="I34" s="30">
        <f t="shared" si="2"/>
        <v>4000</v>
      </c>
      <c r="J34" s="243" t="s">
        <v>282</v>
      </c>
      <c r="K34" s="24"/>
      <c r="L34" s="24"/>
      <c r="M34" s="23"/>
      <c r="N34" s="232"/>
      <c r="O34" s="32"/>
      <c r="P34" s="32"/>
      <c r="Q34" s="99" t="s">
        <v>236</v>
      </c>
      <c r="R34" s="32"/>
      <c r="S34" s="194" t="s">
        <v>10</v>
      </c>
      <c r="T34" s="20"/>
      <c r="U34" s="32"/>
      <c r="V34" s="32"/>
      <c r="W34" s="32"/>
      <c r="X34" s="32"/>
      <c r="Y34" s="32"/>
      <c r="Z34" s="32"/>
      <c r="AA34" s="32"/>
      <c r="AB34" s="32"/>
      <c r="AC34" s="32"/>
      <c r="AD34" s="20"/>
      <c r="AE34" s="20"/>
      <c r="AF34" s="32"/>
      <c r="AG34" s="32"/>
      <c r="AH34" s="32"/>
      <c r="AI34" s="32"/>
      <c r="AJ34" s="32"/>
      <c r="AK34" s="32"/>
      <c r="AL34" s="97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8"/>
      <c r="BA34" s="32"/>
      <c r="BB34" s="32"/>
    </row>
    <row r="35" spans="1:54">
      <c r="A35" s="39" t="str">
        <f>συμβολαια!A35</f>
        <v>..??..</v>
      </c>
      <c r="B35" s="155" t="str">
        <f>συμβολαια!C35</f>
        <v>πληρεξούσιο</v>
      </c>
      <c r="C35" s="23">
        <f>πολλΣυμβ!D35</f>
        <v>0</v>
      </c>
      <c r="D35" s="23">
        <f>πολλΣυμβ!I35</f>
        <v>0</v>
      </c>
      <c r="E35" s="23"/>
      <c r="F35" s="30">
        <f t="shared" si="3"/>
        <v>0</v>
      </c>
      <c r="G35" s="297">
        <v>2000</v>
      </c>
      <c r="H35" s="297">
        <v>2000</v>
      </c>
      <c r="I35" s="30">
        <f t="shared" si="2"/>
        <v>4000</v>
      </c>
      <c r="J35" s="243" t="s">
        <v>282</v>
      </c>
      <c r="K35" s="24"/>
      <c r="L35" s="24"/>
      <c r="M35" s="23"/>
      <c r="N35" s="232"/>
      <c r="O35" s="32"/>
      <c r="P35" s="32"/>
      <c r="Q35" s="99" t="s">
        <v>236</v>
      </c>
      <c r="R35" s="32"/>
      <c r="S35" s="194" t="s">
        <v>10</v>
      </c>
      <c r="T35" s="20"/>
      <c r="U35" s="32"/>
      <c r="V35" s="32"/>
      <c r="W35" s="32"/>
      <c r="X35" s="32"/>
      <c r="Y35" s="32"/>
      <c r="Z35" s="32"/>
      <c r="AA35" s="32"/>
      <c r="AB35" s="32"/>
      <c r="AC35" s="32"/>
      <c r="AD35" s="20"/>
      <c r="AE35" s="20"/>
      <c r="AF35" s="32"/>
      <c r="AG35" s="32"/>
      <c r="AH35" s="32"/>
      <c r="AI35" s="32"/>
      <c r="AJ35" s="32"/>
      <c r="AK35" s="32"/>
      <c r="AL35" s="97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8"/>
      <c r="BA35" s="32"/>
      <c r="BB35" s="32"/>
    </row>
    <row r="36" spans="1:54">
      <c r="A36" s="39" t="str">
        <f>συμβολαια!A36</f>
        <v>..??..</v>
      </c>
      <c r="B36" s="155" t="str">
        <f>συμβολαια!C36</f>
        <v>πληρεξούσιο</v>
      </c>
      <c r="C36" s="23">
        <f>πολλΣυμβ!D36</f>
        <v>0</v>
      </c>
      <c r="D36" s="23">
        <f>πολλΣυμβ!I36</f>
        <v>0</v>
      </c>
      <c r="E36" s="23"/>
      <c r="F36" s="30">
        <f t="shared" si="3"/>
        <v>0</v>
      </c>
      <c r="G36" s="297">
        <v>2000</v>
      </c>
      <c r="H36" s="297">
        <v>2000</v>
      </c>
      <c r="I36" s="30">
        <f t="shared" si="2"/>
        <v>4000</v>
      </c>
      <c r="J36" s="243" t="s">
        <v>282</v>
      </c>
      <c r="K36" s="24"/>
      <c r="L36" s="24"/>
      <c r="M36" s="23"/>
      <c r="N36" s="232"/>
      <c r="O36" s="32"/>
      <c r="P36" s="32"/>
      <c r="Q36" s="99" t="s">
        <v>236</v>
      </c>
      <c r="R36" s="32"/>
      <c r="S36" s="194" t="s">
        <v>10</v>
      </c>
      <c r="T36" s="20"/>
      <c r="U36" s="32"/>
      <c r="V36" s="32"/>
      <c r="W36" s="32"/>
      <c r="X36" s="32"/>
      <c r="Y36" s="32"/>
      <c r="Z36" s="32"/>
      <c r="AA36" s="32"/>
      <c r="AB36" s="32"/>
      <c r="AC36" s="32"/>
      <c r="AD36" s="20"/>
      <c r="AE36" s="20"/>
      <c r="AF36" s="32"/>
      <c r="AG36" s="32"/>
      <c r="AH36" s="32"/>
      <c r="AI36" s="32"/>
      <c r="AJ36" s="32"/>
      <c r="AK36" s="32"/>
      <c r="AL36" s="97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8"/>
      <c r="BA36" s="32"/>
      <c r="BB36" s="32"/>
    </row>
    <row r="37" spans="1:54">
      <c r="A37" s="39" t="str">
        <f>συμβολαια!A37</f>
        <v>..??..</v>
      </c>
      <c r="B37" s="155" t="str">
        <f>συμβολαια!C37</f>
        <v>πληρεξούσιο</v>
      </c>
      <c r="C37" s="23">
        <f>πολλΣυμβ!D37</f>
        <v>0</v>
      </c>
      <c r="D37" s="23">
        <f>πολλΣυμβ!I37</f>
        <v>0</v>
      </c>
      <c r="E37" s="23"/>
      <c r="F37" s="30">
        <f t="shared" si="3"/>
        <v>0</v>
      </c>
      <c r="G37" s="297">
        <v>2000</v>
      </c>
      <c r="H37" s="297">
        <v>2000</v>
      </c>
      <c r="I37" s="30">
        <f t="shared" si="2"/>
        <v>4000</v>
      </c>
      <c r="J37" s="243" t="s">
        <v>282</v>
      </c>
      <c r="K37" s="24"/>
      <c r="L37" s="24"/>
      <c r="M37" s="23"/>
      <c r="N37" s="232"/>
      <c r="O37" s="32"/>
      <c r="P37" s="32"/>
      <c r="Q37" s="99" t="s">
        <v>236</v>
      </c>
      <c r="R37" s="32"/>
      <c r="S37" s="194" t="s">
        <v>10</v>
      </c>
      <c r="T37" s="20"/>
      <c r="U37" s="32"/>
      <c r="V37" s="32"/>
      <c r="W37" s="32"/>
      <c r="X37" s="32"/>
      <c r="Y37" s="32"/>
      <c r="Z37" s="32"/>
      <c r="AA37" s="32"/>
      <c r="AB37" s="32"/>
      <c r="AC37" s="32"/>
      <c r="AD37" s="20"/>
      <c r="AE37" s="20"/>
      <c r="AF37" s="32"/>
      <c r="AG37" s="32"/>
      <c r="AH37" s="32"/>
      <c r="AI37" s="32"/>
      <c r="AJ37" s="32"/>
      <c r="AK37" s="32"/>
      <c r="AL37" s="97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8"/>
      <c r="BA37" s="32"/>
      <c r="BB37" s="32"/>
    </row>
    <row r="38" spans="1:54">
      <c r="A38" s="39" t="str">
        <f>συμβολαια!A38</f>
        <v>..??..</v>
      </c>
      <c r="B38" s="155" t="str">
        <f>συμβολαια!C38</f>
        <v>δωρεά</v>
      </c>
      <c r="C38" s="23">
        <f>πολλΣυμβ!D38</f>
        <v>0</v>
      </c>
      <c r="D38" s="23">
        <f>πολλΣυμβ!I38</f>
        <v>0</v>
      </c>
      <c r="E38" s="23"/>
      <c r="F38" s="30">
        <f t="shared" si="3"/>
        <v>0</v>
      </c>
      <c r="G38" s="297">
        <v>2000</v>
      </c>
      <c r="H38" s="297">
        <v>2000</v>
      </c>
      <c r="I38" s="30">
        <f t="shared" si="2"/>
        <v>4000</v>
      </c>
      <c r="J38" s="243" t="s">
        <v>282</v>
      </c>
      <c r="K38" s="24"/>
      <c r="L38" s="24"/>
      <c r="M38" s="23"/>
      <c r="N38" s="232"/>
      <c r="O38" s="32"/>
      <c r="P38" s="32"/>
      <c r="Q38" s="99" t="s">
        <v>236</v>
      </c>
      <c r="R38" s="32"/>
      <c r="S38" s="194" t="s">
        <v>10</v>
      </c>
      <c r="T38" s="20"/>
      <c r="U38" s="32"/>
      <c r="V38" s="32"/>
      <c r="W38" s="32"/>
      <c r="X38" s="32"/>
      <c r="Y38" s="32"/>
      <c r="Z38" s="32"/>
      <c r="AA38" s="32"/>
      <c r="AB38" s="32"/>
      <c r="AC38" s="32"/>
      <c r="AD38" s="20"/>
      <c r="AE38" s="20"/>
      <c r="AF38" s="32"/>
      <c r="AG38" s="32"/>
      <c r="AH38" s="32"/>
      <c r="AI38" s="32"/>
      <c r="AJ38" s="32"/>
      <c r="AK38" s="32"/>
      <c r="AL38" s="97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8"/>
      <c r="BA38" s="32"/>
      <c r="BB38" s="32"/>
    </row>
    <row r="39" spans="1:54">
      <c r="A39" s="39" t="str">
        <f>συμβολαια!A39</f>
        <v>..??..</v>
      </c>
      <c r="B39" s="155" t="str">
        <f>συμβολαια!C39</f>
        <v>πληρεξούσιο {{{ βεβαίωση ένορκος</v>
      </c>
      <c r="C39" s="23">
        <f>πολλΣυμβ!D39</f>
        <v>0</v>
      </c>
      <c r="D39" s="23">
        <f>πολλΣυμβ!I39</f>
        <v>0</v>
      </c>
      <c r="E39" s="23"/>
      <c r="F39" s="30">
        <f t="shared" si="3"/>
        <v>0</v>
      </c>
      <c r="G39" s="297">
        <v>2000</v>
      </c>
      <c r="H39" s="297">
        <v>2000</v>
      </c>
      <c r="I39" s="30">
        <f t="shared" ref="I39:I48" si="4">F39+G39+H39</f>
        <v>4000</v>
      </c>
      <c r="J39" s="243" t="s">
        <v>282</v>
      </c>
      <c r="K39" s="24"/>
      <c r="L39" s="24"/>
      <c r="M39" s="23"/>
      <c r="N39" s="232"/>
      <c r="O39" s="32"/>
      <c r="P39" s="32"/>
      <c r="Q39" s="99" t="s">
        <v>236</v>
      </c>
      <c r="R39" s="32"/>
      <c r="S39" s="194" t="s">
        <v>10</v>
      </c>
      <c r="T39" s="20"/>
      <c r="U39" s="32"/>
      <c r="V39" s="32"/>
      <c r="W39" s="32"/>
      <c r="X39" s="32"/>
      <c r="Y39" s="32"/>
      <c r="Z39" s="32"/>
      <c r="AA39" s="32"/>
      <c r="AB39" s="32"/>
      <c r="AC39" s="32"/>
      <c r="AD39" s="20"/>
      <c r="AE39" s="20"/>
      <c r="AF39" s="32"/>
      <c r="AG39" s="32"/>
      <c r="AH39" s="32"/>
      <c r="AI39" s="32"/>
      <c r="AJ39" s="32"/>
      <c r="AK39" s="32"/>
      <c r="AL39" s="97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8"/>
      <c r="BA39" s="32"/>
      <c r="BB39" s="32"/>
    </row>
    <row r="40" spans="1:54">
      <c r="A40" s="39" t="str">
        <f>συμβολαια!A40</f>
        <v>..??..</v>
      </c>
      <c r="B40" s="155" t="str">
        <f>συμβολαια!C40</f>
        <v>βεβαίωση ένορκος</v>
      </c>
      <c r="C40" s="23">
        <f>πολλΣυμβ!D40</f>
        <v>0</v>
      </c>
      <c r="D40" s="23">
        <f>πολλΣυμβ!I40</f>
        <v>0</v>
      </c>
      <c r="E40" s="23"/>
      <c r="F40" s="30">
        <f t="shared" si="3"/>
        <v>0</v>
      </c>
      <c r="G40" s="297">
        <v>2000</v>
      </c>
      <c r="H40" s="297">
        <v>2000</v>
      </c>
      <c r="I40" s="30">
        <f t="shared" si="4"/>
        <v>4000</v>
      </c>
      <c r="J40" s="243" t="s">
        <v>282</v>
      </c>
      <c r="K40" s="24"/>
      <c r="L40" s="24"/>
      <c r="M40" s="23"/>
      <c r="N40" s="232"/>
      <c r="O40" s="32"/>
      <c r="P40" s="32"/>
      <c r="Q40" s="99" t="s">
        <v>236</v>
      </c>
      <c r="R40" s="32"/>
      <c r="S40" s="194" t="s">
        <v>10</v>
      </c>
      <c r="T40" s="20"/>
      <c r="U40" s="32"/>
      <c r="V40" s="32"/>
      <c r="W40" s="32"/>
      <c r="X40" s="32"/>
      <c r="Y40" s="32"/>
      <c r="Z40" s="32"/>
      <c r="AA40" s="32"/>
      <c r="AB40" s="32"/>
      <c r="AC40" s="32"/>
      <c r="AD40" s="20"/>
      <c r="AE40" s="20"/>
      <c r="AF40" s="32"/>
      <c r="AG40" s="32"/>
      <c r="AH40" s="32"/>
      <c r="AI40" s="32"/>
      <c r="AJ40" s="32"/>
      <c r="AK40" s="32"/>
      <c r="AL40" s="9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8"/>
      <c r="BA40" s="32"/>
      <c r="BB40" s="32"/>
    </row>
    <row r="41" spans="1:54">
      <c r="A41" s="39" t="str">
        <f>συμβολαια!A41</f>
        <v>..??..</v>
      </c>
      <c r="B41" s="155" t="str">
        <f>συμβολαια!C41</f>
        <v>μίσθωση αγροτεμαχίων για αγροτικά ( 40.000 ετησίως -10έτη ){ λέει 300.000</v>
      </c>
      <c r="C41" s="23">
        <f>πολλΣυμβ!D41</f>
        <v>0</v>
      </c>
      <c r="D41" s="23">
        <f>πολλΣυμβ!I41</f>
        <v>0</v>
      </c>
      <c r="E41" s="23"/>
      <c r="F41" s="30">
        <f t="shared" si="3"/>
        <v>0</v>
      </c>
      <c r="G41" s="297">
        <v>2000</v>
      </c>
      <c r="H41" s="297">
        <v>2000</v>
      </c>
      <c r="I41" s="30">
        <f t="shared" si="4"/>
        <v>4000</v>
      </c>
      <c r="J41" s="243" t="s">
        <v>282</v>
      </c>
      <c r="K41" s="24"/>
      <c r="L41" s="24"/>
      <c r="M41" s="23"/>
      <c r="N41" s="232"/>
      <c r="O41" s="32"/>
      <c r="P41" s="32"/>
      <c r="Q41" s="99" t="s">
        <v>236</v>
      </c>
      <c r="R41" s="32"/>
      <c r="S41" s="194" t="s">
        <v>10</v>
      </c>
      <c r="T41" s="20"/>
      <c r="U41" s="32"/>
      <c r="V41" s="32"/>
      <c r="W41" s="32"/>
      <c r="X41" s="32"/>
      <c r="Y41" s="32"/>
      <c r="Z41" s="32"/>
      <c r="AA41" s="32"/>
      <c r="AB41" s="32"/>
      <c r="AC41" s="32"/>
      <c r="AD41" s="20"/>
      <c r="AE41" s="20"/>
      <c r="AF41" s="32"/>
      <c r="AG41" s="32"/>
      <c r="AH41" s="32"/>
      <c r="AI41" s="32"/>
      <c r="AJ41" s="32"/>
      <c r="AK41" s="32"/>
      <c r="AL41" s="97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8"/>
      <c r="BA41" s="32"/>
      <c r="BB41" s="32"/>
    </row>
    <row r="42" spans="1:54">
      <c r="A42" s="39" t="str">
        <f>συμβολαια!A42</f>
        <v>..??..</v>
      </c>
      <c r="B42" s="155" t="str">
        <f>συμβολαια!C42</f>
        <v>κληρονομιάς αποδοχή</v>
      </c>
      <c r="C42" s="23">
        <f>πολλΣυμβ!D42</f>
        <v>0</v>
      </c>
      <c r="D42" s="23">
        <f>πολλΣυμβ!I42</f>
        <v>0</v>
      </c>
      <c r="E42" s="23"/>
      <c r="F42" s="30">
        <f t="shared" si="3"/>
        <v>0</v>
      </c>
      <c r="G42" s="297">
        <v>2000</v>
      </c>
      <c r="H42" s="297">
        <v>2000</v>
      </c>
      <c r="I42" s="30">
        <f t="shared" si="4"/>
        <v>4000</v>
      </c>
      <c r="J42" s="243" t="s">
        <v>282</v>
      </c>
      <c r="K42" s="24"/>
      <c r="L42" s="24"/>
      <c r="M42" s="23"/>
      <c r="N42" s="232"/>
      <c r="O42" s="32"/>
      <c r="P42" s="32"/>
      <c r="Q42" s="99" t="s">
        <v>236</v>
      </c>
      <c r="R42" s="32"/>
      <c r="S42" s="194" t="s">
        <v>10</v>
      </c>
      <c r="T42" s="20"/>
      <c r="U42" s="32"/>
      <c r="V42" s="32"/>
      <c r="W42" s="32"/>
      <c r="X42" s="32"/>
      <c r="Y42" s="32"/>
      <c r="Z42" s="32"/>
      <c r="AA42" s="32"/>
      <c r="AB42" s="32"/>
      <c r="AC42" s="32"/>
      <c r="AD42" s="20"/>
      <c r="AE42" s="20"/>
      <c r="AF42" s="32"/>
      <c r="AG42" s="32"/>
      <c r="AH42" s="32"/>
      <c r="AI42" s="32"/>
      <c r="AJ42" s="32"/>
      <c r="AK42" s="32"/>
      <c r="AL42" s="97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8"/>
      <c r="BA42" s="32"/>
      <c r="BB42" s="32"/>
    </row>
    <row r="43" spans="1:54">
      <c r="A43" s="39" t="str">
        <f>συμβολαια!A43</f>
        <v>????</v>
      </c>
      <c r="B43" s="155" t="str">
        <f>συμβολαια!C43</f>
        <v>οριζόντιος σύσταση</v>
      </c>
      <c r="C43" s="23">
        <f>πολλΣυμβ!D43</f>
        <v>0</v>
      </c>
      <c r="D43" s="23">
        <f>πολλΣυμβ!I43</f>
        <v>0</v>
      </c>
      <c r="E43" s="23"/>
      <c r="F43" s="30">
        <f t="shared" si="3"/>
        <v>0</v>
      </c>
      <c r="G43" s="297">
        <v>2000</v>
      </c>
      <c r="H43" s="297">
        <v>2000</v>
      </c>
      <c r="I43" s="30">
        <f t="shared" si="4"/>
        <v>4000</v>
      </c>
      <c r="J43" s="243" t="s">
        <v>282</v>
      </c>
      <c r="K43" s="24"/>
      <c r="L43" s="24"/>
      <c r="M43" s="23"/>
      <c r="N43" s="232"/>
      <c r="O43" s="32"/>
      <c r="P43" s="32"/>
      <c r="Q43" s="99" t="s">
        <v>236</v>
      </c>
      <c r="R43" s="32"/>
      <c r="S43" s="194" t="s">
        <v>10</v>
      </c>
      <c r="T43" s="20"/>
      <c r="U43" s="32"/>
      <c r="V43" s="32"/>
      <c r="W43" s="32"/>
      <c r="X43" s="32"/>
      <c r="Y43" s="32"/>
      <c r="Z43" s="32"/>
      <c r="AA43" s="32"/>
      <c r="AB43" s="32"/>
      <c r="AC43" s="32"/>
      <c r="AD43" s="20"/>
      <c r="AE43" s="20"/>
      <c r="AF43" s="32"/>
      <c r="AG43" s="32"/>
      <c r="AH43" s="32"/>
      <c r="AI43" s="32"/>
      <c r="AJ43" s="32"/>
      <c r="AK43" s="32"/>
      <c r="AL43" s="97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8"/>
      <c r="BA43" s="32"/>
      <c r="BB43" s="32"/>
    </row>
    <row r="44" spans="1:54">
      <c r="A44" s="39">
        <f>συμβολαια!A44</f>
        <v>0</v>
      </c>
      <c r="B44" s="155" t="str">
        <f>συμβολαια!C44</f>
        <v>χρήσης κανονισμός</v>
      </c>
      <c r="C44" s="23">
        <f>πολλΣυμβ!D44</f>
        <v>0</v>
      </c>
      <c r="D44" s="23">
        <f>πολλΣυμβ!I44</f>
        <v>0</v>
      </c>
      <c r="E44" s="23"/>
      <c r="F44" s="30">
        <f t="shared" si="3"/>
        <v>0</v>
      </c>
      <c r="G44" s="297">
        <v>2000</v>
      </c>
      <c r="H44" s="297">
        <v>2000</v>
      </c>
      <c r="I44" s="30">
        <f t="shared" si="4"/>
        <v>4000</v>
      </c>
      <c r="J44" s="243" t="s">
        <v>282</v>
      </c>
      <c r="K44" s="24"/>
      <c r="L44" s="24"/>
      <c r="M44" s="23"/>
      <c r="N44" s="232"/>
      <c r="O44" s="32"/>
      <c r="P44" s="32"/>
      <c r="Q44" s="99" t="s">
        <v>236</v>
      </c>
      <c r="R44" s="32"/>
      <c r="S44" s="194" t="s">
        <v>10</v>
      </c>
      <c r="T44" s="20"/>
      <c r="U44" s="32"/>
      <c r="V44" s="32"/>
      <c r="W44" s="32"/>
      <c r="X44" s="32"/>
      <c r="Y44" s="32"/>
      <c r="Z44" s="32"/>
      <c r="AA44" s="32"/>
      <c r="AB44" s="32"/>
      <c r="AC44" s="32"/>
      <c r="AD44" s="20"/>
      <c r="AE44" s="20"/>
      <c r="AF44" s="32"/>
      <c r="AG44" s="32"/>
      <c r="AH44" s="32"/>
      <c r="AI44" s="32"/>
      <c r="AJ44" s="32"/>
      <c r="AK44" s="32"/>
      <c r="AL44" s="97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8"/>
      <c r="BA44" s="32"/>
      <c r="BB44" s="32"/>
    </row>
    <row r="45" spans="1:54">
      <c r="A45" s="39" t="str">
        <f>συμβολαια!A45</f>
        <v>..??..</v>
      </c>
      <c r="B45" s="155" t="str">
        <f>συμβολαια!C45</f>
        <v>αγοραπωλησία</v>
      </c>
      <c r="C45" s="23">
        <f>πολλΣυμβ!D45</f>
        <v>0</v>
      </c>
      <c r="D45" s="23">
        <f>πολλΣυμβ!I45</f>
        <v>0</v>
      </c>
      <c r="E45" s="23"/>
      <c r="F45" s="30">
        <f t="shared" si="3"/>
        <v>0</v>
      </c>
      <c r="G45" s="297">
        <v>2000</v>
      </c>
      <c r="H45" s="297">
        <v>2000</v>
      </c>
      <c r="I45" s="30">
        <f t="shared" si="4"/>
        <v>4000</v>
      </c>
      <c r="J45" s="243" t="s">
        <v>282</v>
      </c>
      <c r="K45" s="24"/>
      <c r="L45" s="24"/>
      <c r="M45" s="23"/>
      <c r="N45" s="232"/>
      <c r="O45" s="32"/>
      <c r="P45" s="32"/>
      <c r="Q45" s="99" t="s">
        <v>236</v>
      </c>
      <c r="R45" s="32"/>
      <c r="S45" s="194" t="s">
        <v>10</v>
      </c>
      <c r="T45" s="20"/>
      <c r="U45" s="32"/>
      <c r="V45" s="32"/>
      <c r="W45" s="32"/>
      <c r="X45" s="32"/>
      <c r="Y45" s="32"/>
      <c r="Z45" s="32"/>
      <c r="AA45" s="32"/>
      <c r="AB45" s="32"/>
      <c r="AC45" s="32"/>
      <c r="AD45" s="20"/>
      <c r="AE45" s="20"/>
      <c r="AF45" s="32"/>
      <c r="AG45" s="32"/>
      <c r="AH45" s="32"/>
      <c r="AI45" s="32"/>
      <c r="AJ45" s="32"/>
      <c r="AK45" s="32"/>
      <c r="AL45" s="97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8"/>
      <c r="BA45" s="32"/>
      <c r="BB45" s="32"/>
    </row>
    <row r="46" spans="1:54">
      <c r="A46" s="39" t="str">
        <f>συμβολαια!A46</f>
        <v>..??..</v>
      </c>
      <c r="B46" s="155" t="str">
        <f>συμβολαια!C46</f>
        <v>πληρεξούσιο</v>
      </c>
      <c r="C46" s="23">
        <f>πολλΣυμβ!D46</f>
        <v>0</v>
      </c>
      <c r="D46" s="23">
        <f>πολλΣυμβ!I46</f>
        <v>0</v>
      </c>
      <c r="E46" s="23"/>
      <c r="F46" s="30">
        <f t="shared" si="3"/>
        <v>0</v>
      </c>
      <c r="G46" s="297">
        <v>2000</v>
      </c>
      <c r="H46" s="297">
        <v>2000</v>
      </c>
      <c r="I46" s="30">
        <f t="shared" si="4"/>
        <v>4000</v>
      </c>
      <c r="J46" s="243" t="s">
        <v>282</v>
      </c>
      <c r="K46" s="24"/>
      <c r="L46" s="24"/>
      <c r="M46" s="23"/>
      <c r="N46" s="232"/>
      <c r="O46" s="32"/>
      <c r="P46" s="32"/>
      <c r="Q46" s="99" t="s">
        <v>236</v>
      </c>
      <c r="R46" s="32"/>
      <c r="S46" s="194" t="s">
        <v>10</v>
      </c>
      <c r="T46" s="20"/>
      <c r="U46" s="32"/>
      <c r="V46" s="32"/>
      <c r="W46" s="32"/>
      <c r="X46" s="32"/>
      <c r="Y46" s="32"/>
      <c r="Z46" s="32"/>
      <c r="AA46" s="32"/>
      <c r="AB46" s="32"/>
      <c r="AC46" s="32"/>
      <c r="AD46" s="20"/>
      <c r="AE46" s="20"/>
      <c r="AF46" s="32"/>
      <c r="AG46" s="32"/>
      <c r="AH46" s="32"/>
      <c r="AI46" s="32"/>
      <c r="AJ46" s="32"/>
      <c r="AK46" s="32"/>
      <c r="AL46" s="97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8"/>
      <c r="BA46" s="32"/>
      <c r="BB46" s="32"/>
    </row>
    <row r="47" spans="1:54">
      <c r="A47" s="39" t="str">
        <f>συμβολαια!A47</f>
        <v>..??..</v>
      </c>
      <c r="B47" s="155" t="str">
        <f>συμβολαια!C47</f>
        <v>εμφάνιση αγοραστή προσύμφ 14.214κύρου</v>
      </c>
      <c r="C47" s="23">
        <f>πολλΣυμβ!D47</f>
        <v>0</v>
      </c>
      <c r="D47" s="23">
        <f>πολλΣυμβ!I47</f>
        <v>0</v>
      </c>
      <c r="E47" s="23"/>
      <c r="F47" s="30">
        <f t="shared" si="3"/>
        <v>0</v>
      </c>
      <c r="G47" s="297">
        <v>2000</v>
      </c>
      <c r="H47" s="297">
        <v>2000</v>
      </c>
      <c r="I47" s="30">
        <f t="shared" si="4"/>
        <v>4000</v>
      </c>
      <c r="J47" s="243" t="s">
        <v>282</v>
      </c>
      <c r="K47" s="24"/>
      <c r="L47" s="24"/>
      <c r="M47" s="23"/>
      <c r="N47" s="232"/>
      <c r="O47" s="32"/>
      <c r="P47" s="32"/>
      <c r="Q47" s="99" t="s">
        <v>236</v>
      </c>
      <c r="R47" s="32"/>
      <c r="S47" s="194" t="s">
        <v>10</v>
      </c>
      <c r="T47" s="20"/>
      <c r="U47" s="32"/>
      <c r="V47" s="32"/>
      <c r="W47" s="32"/>
      <c r="X47" s="32"/>
      <c r="Y47" s="32"/>
      <c r="Z47" s="32"/>
      <c r="AA47" s="32"/>
      <c r="AB47" s="32"/>
      <c r="AC47" s="32"/>
      <c r="AD47" s="20"/>
      <c r="AE47" s="20"/>
      <c r="AF47" s="32"/>
      <c r="AG47" s="32"/>
      <c r="AH47" s="32"/>
      <c r="AI47" s="32"/>
      <c r="AJ47" s="32"/>
      <c r="AK47" s="32"/>
      <c r="AL47" s="97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8"/>
      <c r="BA47" s="32"/>
      <c r="BB47" s="32"/>
    </row>
    <row r="48" spans="1:54">
      <c r="A48" s="39" t="str">
        <f>συμβολαια!A48</f>
        <v>..??..</v>
      </c>
      <c r="B48" s="155" t="str">
        <f>συμβολαια!C48</f>
        <v>κληρονομιάς αποδοχή</v>
      </c>
      <c r="C48" s="23">
        <f>πολλΣυμβ!D48</f>
        <v>0</v>
      </c>
      <c r="D48" s="23">
        <f>πολλΣυμβ!I48</f>
        <v>0</v>
      </c>
      <c r="E48" s="23"/>
      <c r="F48" s="30">
        <f t="shared" si="3"/>
        <v>0</v>
      </c>
      <c r="G48" s="297">
        <v>2000</v>
      </c>
      <c r="H48" s="297">
        <v>2000</v>
      </c>
      <c r="I48" s="30">
        <f t="shared" si="4"/>
        <v>4000</v>
      </c>
      <c r="J48" s="243" t="s">
        <v>282</v>
      </c>
      <c r="K48" s="24"/>
      <c r="L48" s="24"/>
      <c r="M48" s="23"/>
      <c r="N48" s="232"/>
      <c r="O48" s="32"/>
      <c r="P48" s="32"/>
      <c r="Q48" s="99" t="s">
        <v>236</v>
      </c>
      <c r="R48" s="32"/>
      <c r="S48" s="194" t="s">
        <v>10</v>
      </c>
      <c r="T48" s="20"/>
      <c r="U48" s="32"/>
      <c r="V48" s="32"/>
      <c r="W48" s="32"/>
      <c r="X48" s="32"/>
      <c r="Y48" s="32"/>
      <c r="Z48" s="32"/>
      <c r="AA48" s="32"/>
      <c r="AB48" s="32"/>
      <c r="AC48" s="32"/>
      <c r="AD48" s="20"/>
      <c r="AE48" s="20"/>
      <c r="AF48" s="32"/>
      <c r="AG48" s="32"/>
      <c r="AH48" s="32"/>
      <c r="AI48" s="32"/>
      <c r="AJ48" s="32"/>
      <c r="AK48" s="32"/>
      <c r="AL48" s="97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8"/>
      <c r="BA48" s="32"/>
      <c r="BB48" s="32"/>
    </row>
    <row r="49" spans="1:52">
      <c r="A49" s="528" t="s">
        <v>66</v>
      </c>
      <c r="B49" s="529"/>
      <c r="C49" s="529"/>
      <c r="D49" s="530"/>
      <c r="E49" s="125"/>
      <c r="F49" s="136">
        <f>SUM(F3:F48)</f>
        <v>1100</v>
      </c>
      <c r="G49" s="136">
        <f>SUM(G3:G48)</f>
        <v>90000</v>
      </c>
      <c r="H49" s="136">
        <f>SUM(H3:H48)</f>
        <v>90000</v>
      </c>
      <c r="I49" s="136">
        <f>SUM(I3:I48)</f>
        <v>181100</v>
      </c>
      <c r="J49" s="5"/>
      <c r="K49" s="5"/>
      <c r="L49" s="5"/>
      <c r="N49" s="5"/>
      <c r="T49" s="5"/>
      <c r="AD49" s="5"/>
      <c r="AE49" s="5"/>
      <c r="AZ49" s="5"/>
    </row>
    <row r="52" spans="1:52">
      <c r="G52" s="225" t="s">
        <v>329</v>
      </c>
      <c r="H52" s="233"/>
      <c r="J52" s="172" t="s">
        <v>170</v>
      </c>
      <c r="K52" s="224"/>
      <c r="L52" s="224"/>
      <c r="M52" s="224"/>
      <c r="N52" s="172"/>
      <c r="W52" s="172" t="s">
        <v>172</v>
      </c>
      <c r="X52" s="172"/>
      <c r="Y52" s="172"/>
      <c r="AF52" s="516" t="s">
        <v>173</v>
      </c>
      <c r="AG52" s="516"/>
      <c r="AH52" s="516"/>
      <c r="AI52" s="516"/>
      <c r="AJ52" s="516"/>
    </row>
    <row r="53" spans="1:52">
      <c r="G53" s="233"/>
      <c r="H53" s="233"/>
      <c r="J53" s="172" t="s">
        <v>281</v>
      </c>
    </row>
    <row r="54" spans="1:52">
      <c r="M54" s="224" t="s">
        <v>171</v>
      </c>
      <c r="N54" s="6"/>
    </row>
    <row r="55" spans="1:52">
      <c r="M55" s="234" t="s">
        <v>261</v>
      </c>
      <c r="N55" s="108"/>
    </row>
    <row r="61" spans="1:52">
      <c r="F61" s="5"/>
      <c r="G61" s="5"/>
      <c r="H61" s="5"/>
      <c r="I61" s="5"/>
    </row>
  </sheetData>
  <mergeCells count="13">
    <mergeCell ref="A49:D49"/>
    <mergeCell ref="A1:D1"/>
    <mergeCell ref="Y1:AF1"/>
    <mergeCell ref="E1:L1"/>
    <mergeCell ref="M1:M2"/>
    <mergeCell ref="A26:A27"/>
    <mergeCell ref="AF52:AJ52"/>
    <mergeCell ref="N1:N2"/>
    <mergeCell ref="AG1:AP1"/>
    <mergeCell ref="AQ1:AW1"/>
    <mergeCell ref="AX1:BB1"/>
    <mergeCell ref="O1:X1"/>
    <mergeCell ref="BA2:B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pane ySplit="2" topLeftCell="A3" activePane="bottomLeft" state="frozen"/>
      <selection pane="bottomLeft" activeCell="A49" sqref="A49:XFD57"/>
    </sheetView>
  </sheetViews>
  <sheetFormatPr defaultRowHeight="15"/>
  <cols>
    <col min="1" max="1" width="8.7109375" style="217" customWidth="1"/>
    <col min="2" max="2" width="78.140625" style="218" bestFit="1" customWidth="1"/>
    <col min="3" max="3" width="12.5703125" style="217" customWidth="1"/>
    <col min="4" max="4" width="13.140625" style="217" customWidth="1"/>
    <col min="5" max="5" width="12.85546875" style="219" bestFit="1" customWidth="1"/>
    <col min="6" max="7" width="13.5703125" style="219" bestFit="1" customWidth="1"/>
    <col min="8" max="8" width="14.85546875" style="219" bestFit="1" customWidth="1"/>
    <col min="9" max="9" width="13.5703125" style="219" bestFit="1" customWidth="1"/>
    <col min="10" max="10" width="4.7109375" style="217" customWidth="1"/>
    <col min="11" max="12" width="7.5703125" style="217" customWidth="1"/>
    <col min="13" max="13" width="22.5703125" style="217" customWidth="1"/>
    <col min="14" max="16384" width="9.140625" style="217"/>
  </cols>
  <sheetData>
    <row r="1" spans="1:13" s="206" customFormat="1" ht="15.75" customHeight="1">
      <c r="A1" s="519" t="s">
        <v>50</v>
      </c>
      <c r="B1" s="520"/>
      <c r="C1" s="520"/>
      <c r="D1" s="521"/>
      <c r="E1" s="532" t="s">
        <v>300</v>
      </c>
      <c r="F1" s="533"/>
      <c r="G1" s="533"/>
      <c r="H1" s="533"/>
      <c r="I1" s="539" t="s">
        <v>73</v>
      </c>
      <c r="J1" s="544" t="s">
        <v>38</v>
      </c>
      <c r="K1" s="545"/>
      <c r="L1" s="545"/>
      <c r="M1" s="546"/>
    </row>
    <row r="2" spans="1:13" s="206" customFormat="1" ht="16.5" thickBot="1">
      <c r="A2" s="121" t="s">
        <v>26</v>
      </c>
      <c r="B2" s="121" t="s">
        <v>0</v>
      </c>
      <c r="C2" s="122" t="s">
        <v>12</v>
      </c>
      <c r="D2" s="137" t="s">
        <v>13</v>
      </c>
      <c r="E2" s="300" t="s">
        <v>331</v>
      </c>
      <c r="F2" s="221" t="s">
        <v>146</v>
      </c>
      <c r="G2" s="222" t="s">
        <v>147</v>
      </c>
      <c r="H2" s="221" t="s">
        <v>225</v>
      </c>
      <c r="I2" s="540"/>
      <c r="J2" s="547"/>
      <c r="K2" s="548"/>
      <c r="L2" s="548"/>
      <c r="M2" s="549"/>
    </row>
    <row r="3" spans="1:13" s="210" customFormat="1">
      <c r="A3" s="207" t="str">
        <f>συμβολαια!A3</f>
        <v>..??..</v>
      </c>
      <c r="B3" s="208" t="str">
        <f>συμβολαια!C3</f>
        <v>γονική</v>
      </c>
      <c r="C3" s="30">
        <f>πολλΣυμβ!D3</f>
        <v>0</v>
      </c>
      <c r="D3" s="30">
        <f>πολλΣυμβ!I3</f>
        <v>0</v>
      </c>
      <c r="E3" s="298">
        <v>5500</v>
      </c>
      <c r="F3" s="298">
        <v>2000</v>
      </c>
      <c r="G3" s="298">
        <v>2000</v>
      </c>
      <c r="H3" s="298">
        <f>E3+F3+G3</f>
        <v>9500</v>
      </c>
      <c r="I3" s="298">
        <f>E3*11%</f>
        <v>605</v>
      </c>
      <c r="J3" s="227" t="s">
        <v>262</v>
      </c>
      <c r="K3" s="235"/>
      <c r="L3" s="209"/>
      <c r="M3" s="207"/>
    </row>
    <row r="4" spans="1:13" s="210" customFormat="1">
      <c r="A4" s="211" t="str">
        <f>συμβολαια!A4</f>
        <v>..??..</v>
      </c>
      <c r="B4" s="208" t="str">
        <f>συμβολαια!C4</f>
        <v>πληρεξούσιο</v>
      </c>
      <c r="C4" s="23">
        <f>πολλΣυμβ!D4</f>
        <v>0</v>
      </c>
      <c r="D4" s="23">
        <f>πολλΣυμβ!I4</f>
        <v>0</v>
      </c>
      <c r="E4" s="298">
        <v>5500</v>
      </c>
      <c r="F4" s="298">
        <v>2000</v>
      </c>
      <c r="G4" s="298">
        <v>2000</v>
      </c>
      <c r="H4" s="298">
        <f t="shared" ref="H4:H48" si="0">E4+F4+G4</f>
        <v>9500</v>
      </c>
      <c r="I4" s="298">
        <f t="shared" ref="I4:I48" si="1">E4*11%</f>
        <v>605</v>
      </c>
      <c r="J4" s="227" t="s">
        <v>262</v>
      </c>
      <c r="K4" s="235"/>
      <c r="L4" s="212"/>
      <c r="M4" s="211"/>
    </row>
    <row r="5" spans="1:13" s="210" customFormat="1">
      <c r="A5" s="211" t="str">
        <f>συμβολαια!A5</f>
        <v>..??..</v>
      </c>
      <c r="B5" s="208" t="str">
        <f>συμβολαια!C5</f>
        <v>πληρεξούσιο</v>
      </c>
      <c r="C5" s="23">
        <f>πολλΣυμβ!D5</f>
        <v>0</v>
      </c>
      <c r="D5" s="23">
        <f>πολλΣυμβ!I5</f>
        <v>0</v>
      </c>
      <c r="E5" s="298">
        <v>5500</v>
      </c>
      <c r="F5" s="298">
        <v>2000</v>
      </c>
      <c r="G5" s="298">
        <v>2000</v>
      </c>
      <c r="H5" s="298">
        <f t="shared" si="0"/>
        <v>9500</v>
      </c>
      <c r="I5" s="298">
        <f t="shared" si="1"/>
        <v>605</v>
      </c>
      <c r="J5" s="227" t="s">
        <v>262</v>
      </c>
      <c r="K5" s="235"/>
      <c r="L5" s="212"/>
      <c r="M5" s="211"/>
    </row>
    <row r="6" spans="1:13" s="210" customFormat="1">
      <c r="A6" s="211" t="str">
        <f>συμβολαια!A6</f>
        <v>..??..</v>
      </c>
      <c r="B6" s="208" t="str">
        <f>συμβολαια!C6</f>
        <v>δωρεάς πρόταση</v>
      </c>
      <c r="C6" s="23">
        <f>πολλΣυμβ!D6</f>
        <v>0</v>
      </c>
      <c r="D6" s="23">
        <f>πολλΣυμβ!I6</f>
        <v>0</v>
      </c>
      <c r="E6" s="298">
        <v>5500</v>
      </c>
      <c r="F6" s="298">
        <v>2000</v>
      </c>
      <c r="G6" s="298">
        <v>2000</v>
      </c>
      <c r="H6" s="298">
        <f t="shared" si="0"/>
        <v>9500</v>
      </c>
      <c r="I6" s="298">
        <f t="shared" si="1"/>
        <v>605</v>
      </c>
      <c r="J6" s="227" t="s">
        <v>262</v>
      </c>
      <c r="K6" s="235"/>
      <c r="L6" s="212"/>
      <c r="M6" s="211"/>
    </row>
    <row r="7" spans="1:13" s="210" customFormat="1">
      <c r="A7" s="211" t="str">
        <f>συμβολαια!A7</f>
        <v>..??..</v>
      </c>
      <c r="B7" s="208" t="str">
        <f>συμβολαια!C7</f>
        <v>δωρεάς πρόταση</v>
      </c>
      <c r="C7" s="23">
        <f>πολλΣυμβ!D7</f>
        <v>0</v>
      </c>
      <c r="D7" s="23">
        <f>πολλΣυμβ!I7</f>
        <v>0</v>
      </c>
      <c r="E7" s="298">
        <v>5500</v>
      </c>
      <c r="F7" s="298">
        <v>2000</v>
      </c>
      <c r="G7" s="298">
        <v>2000</v>
      </c>
      <c r="H7" s="298">
        <f t="shared" si="0"/>
        <v>9500</v>
      </c>
      <c r="I7" s="298">
        <f t="shared" si="1"/>
        <v>605</v>
      </c>
      <c r="J7" s="227" t="s">
        <v>262</v>
      </c>
      <c r="K7" s="235"/>
      <c r="L7" s="212"/>
      <c r="M7" s="211"/>
    </row>
    <row r="8" spans="1:13" s="210" customFormat="1">
      <c r="A8" s="211" t="str">
        <f>συμβολαια!A8</f>
        <v>..??..</v>
      </c>
      <c r="B8" s="208" t="str">
        <f>συμβολαια!C8</f>
        <v>βεβαίωση ένορκος</v>
      </c>
      <c r="C8" s="23">
        <f>πολλΣυμβ!D8</f>
        <v>0</v>
      </c>
      <c r="D8" s="23">
        <f>πολλΣυμβ!I8</f>
        <v>0</v>
      </c>
      <c r="E8" s="298">
        <v>5500</v>
      </c>
      <c r="F8" s="298">
        <v>2000</v>
      </c>
      <c r="G8" s="298">
        <v>2000</v>
      </c>
      <c r="H8" s="298">
        <f t="shared" si="0"/>
        <v>9500</v>
      </c>
      <c r="I8" s="298">
        <f t="shared" si="1"/>
        <v>605</v>
      </c>
      <c r="J8" s="227" t="s">
        <v>262</v>
      </c>
      <c r="K8" s="235"/>
      <c r="L8" s="212"/>
      <c r="M8" s="211"/>
    </row>
    <row r="9" spans="1:13" s="210" customFormat="1">
      <c r="A9" s="211" t="str">
        <f>συμβολαια!A9</f>
        <v>..??..</v>
      </c>
      <c r="B9" s="208" t="str">
        <f>συμβολαια!C9</f>
        <v>βεβαίωση ένορκος</v>
      </c>
      <c r="C9" s="23">
        <f>πολλΣυμβ!D9</f>
        <v>0</v>
      </c>
      <c r="D9" s="23">
        <f>πολλΣυμβ!I9</f>
        <v>0</v>
      </c>
      <c r="E9" s="298">
        <v>5500</v>
      </c>
      <c r="F9" s="298">
        <v>2000</v>
      </c>
      <c r="G9" s="298">
        <v>2000</v>
      </c>
      <c r="H9" s="298">
        <f t="shared" si="0"/>
        <v>9500</v>
      </c>
      <c r="I9" s="298">
        <f t="shared" si="1"/>
        <v>605</v>
      </c>
      <c r="J9" s="227" t="s">
        <v>262</v>
      </c>
      <c r="K9" s="235"/>
      <c r="L9" s="212"/>
      <c r="M9" s="211"/>
    </row>
    <row r="10" spans="1:13" s="210" customFormat="1">
      <c r="A10" s="211" t="str">
        <f>συμβολαια!A10</f>
        <v>..??..</v>
      </c>
      <c r="B10" s="208" t="str">
        <f>συμβολαια!C10</f>
        <v>βεβαίωση ένορκος</v>
      </c>
      <c r="C10" s="23">
        <f>πολλΣυμβ!D10</f>
        <v>0</v>
      </c>
      <c r="D10" s="23">
        <f>πολλΣυμβ!I10</f>
        <v>0</v>
      </c>
      <c r="E10" s="298">
        <v>5500</v>
      </c>
      <c r="F10" s="298">
        <v>2000</v>
      </c>
      <c r="G10" s="298">
        <v>2000</v>
      </c>
      <c r="H10" s="298">
        <f t="shared" si="0"/>
        <v>9500</v>
      </c>
      <c r="I10" s="298">
        <f t="shared" si="1"/>
        <v>605</v>
      </c>
      <c r="J10" s="227" t="s">
        <v>262</v>
      </c>
      <c r="K10" s="235"/>
      <c r="L10" s="212"/>
      <c r="M10" s="211"/>
    </row>
    <row r="11" spans="1:13" s="210" customFormat="1">
      <c r="A11" s="211" t="str">
        <f>συμβολαια!A11</f>
        <v>..??..</v>
      </c>
      <c r="B11" s="208" t="str">
        <f>συμβολαια!C11</f>
        <v>κληρονομιάς αποδοχή</v>
      </c>
      <c r="C11" s="23">
        <f>πολλΣυμβ!D11</f>
        <v>0</v>
      </c>
      <c r="D11" s="23">
        <f>πολλΣυμβ!I11</f>
        <v>0</v>
      </c>
      <c r="E11" s="298">
        <v>5500</v>
      </c>
      <c r="F11" s="298">
        <v>2000</v>
      </c>
      <c r="G11" s="298">
        <v>2000</v>
      </c>
      <c r="H11" s="298">
        <f t="shared" si="0"/>
        <v>9500</v>
      </c>
      <c r="I11" s="298">
        <f t="shared" si="1"/>
        <v>605</v>
      </c>
      <c r="J11" s="227" t="s">
        <v>262</v>
      </c>
      <c r="K11" s="235"/>
      <c r="L11" s="212"/>
      <c r="M11" s="211"/>
    </row>
    <row r="12" spans="1:13" s="210" customFormat="1">
      <c r="A12" s="211" t="str">
        <f>συμβολαια!A12</f>
        <v>..??..</v>
      </c>
      <c r="B12" s="208" t="str">
        <f>συμβολαια!C12</f>
        <v>δωρεά</v>
      </c>
      <c r="C12" s="23">
        <f>πολλΣυμβ!D12</f>
        <v>0</v>
      </c>
      <c r="D12" s="23">
        <f>πολλΣυμβ!I12</f>
        <v>0</v>
      </c>
      <c r="E12" s="298">
        <v>5500</v>
      </c>
      <c r="F12" s="298">
        <v>2000</v>
      </c>
      <c r="G12" s="298">
        <v>2000</v>
      </c>
      <c r="H12" s="298">
        <f t="shared" si="0"/>
        <v>9500</v>
      </c>
      <c r="I12" s="298">
        <f t="shared" si="1"/>
        <v>605</v>
      </c>
      <c r="J12" s="227" t="s">
        <v>262</v>
      </c>
      <c r="K12" s="235"/>
      <c r="L12" s="212"/>
      <c r="M12" s="211"/>
    </row>
    <row r="13" spans="1:13" s="210" customFormat="1">
      <c r="A13" s="211" t="str">
        <f>συμβολαια!A13</f>
        <v>..??..</v>
      </c>
      <c r="B13" s="208" t="str">
        <f>συμβολαια!C13</f>
        <v>δωρεά</v>
      </c>
      <c r="C13" s="23">
        <f>πολλΣυμβ!D13</f>
        <v>0</v>
      </c>
      <c r="D13" s="23">
        <f>πολλΣυμβ!I13</f>
        <v>0</v>
      </c>
      <c r="E13" s="298">
        <v>5500</v>
      </c>
      <c r="F13" s="298">
        <v>2000</v>
      </c>
      <c r="G13" s="298">
        <v>2000</v>
      </c>
      <c r="H13" s="298">
        <f t="shared" si="0"/>
        <v>9500</v>
      </c>
      <c r="I13" s="298">
        <f t="shared" si="1"/>
        <v>605</v>
      </c>
      <c r="J13" s="227" t="s">
        <v>262</v>
      </c>
      <c r="K13" s="235"/>
      <c r="L13" s="212"/>
      <c r="M13" s="211"/>
    </row>
    <row r="14" spans="1:13" s="210" customFormat="1">
      <c r="A14" s="211" t="str">
        <f>συμβολαια!A14</f>
        <v>..???..</v>
      </c>
      <c r="B14" s="208" t="str">
        <f>συμβολαια!C14</f>
        <v>διανομή</v>
      </c>
      <c r="C14" s="23">
        <f>πολλΣυμβ!D14</f>
        <v>0</v>
      </c>
      <c r="D14" s="23">
        <f>πολλΣυμβ!I14</f>
        <v>0</v>
      </c>
      <c r="E14" s="298">
        <v>5500</v>
      </c>
      <c r="F14" s="298">
        <v>2000</v>
      </c>
      <c r="G14" s="298">
        <v>2000</v>
      </c>
      <c r="H14" s="298">
        <f t="shared" si="0"/>
        <v>9500</v>
      </c>
      <c r="I14" s="298">
        <f t="shared" si="1"/>
        <v>605</v>
      </c>
      <c r="J14" s="227" t="s">
        <v>262</v>
      </c>
      <c r="K14" s="235"/>
      <c r="L14" s="212"/>
      <c r="M14" s="211"/>
    </row>
    <row r="15" spans="1:13" s="210" customFormat="1">
      <c r="A15" s="211">
        <f>συμβολαια!A15</f>
        <v>0</v>
      </c>
      <c r="B15" s="208" t="str">
        <f>συμβολαια!C15</f>
        <v>οριζόντιος σύσταση</v>
      </c>
      <c r="C15" s="23">
        <f>πολλΣυμβ!D15</f>
        <v>0</v>
      </c>
      <c r="D15" s="23">
        <f>πολλΣυμβ!I15</f>
        <v>0</v>
      </c>
      <c r="E15" s="298">
        <v>5500</v>
      </c>
      <c r="F15" s="298">
        <v>2000</v>
      </c>
      <c r="G15" s="298">
        <v>2000</v>
      </c>
      <c r="H15" s="298">
        <f t="shared" si="0"/>
        <v>9500</v>
      </c>
      <c r="I15" s="298">
        <f t="shared" si="1"/>
        <v>605</v>
      </c>
      <c r="J15" s="227" t="s">
        <v>262</v>
      </c>
      <c r="K15" s="235"/>
      <c r="L15" s="212"/>
      <c r="M15" s="211"/>
    </row>
    <row r="16" spans="1:13" s="210" customFormat="1">
      <c r="A16" s="211">
        <f>συμβολαια!A16</f>
        <v>0</v>
      </c>
      <c r="B16" s="208" t="str">
        <f>συμβολαια!C16</f>
        <v>κάθετος σύσταση</v>
      </c>
      <c r="C16" s="23">
        <f>πολλΣυμβ!D16</f>
        <v>0</v>
      </c>
      <c r="D16" s="23">
        <f>πολλΣυμβ!I16</f>
        <v>0</v>
      </c>
      <c r="E16" s="298">
        <v>5500</v>
      </c>
      <c r="F16" s="298">
        <v>2000</v>
      </c>
      <c r="G16" s="298">
        <v>2000</v>
      </c>
      <c r="H16" s="298">
        <f t="shared" si="0"/>
        <v>9500</v>
      </c>
      <c r="I16" s="298">
        <f t="shared" si="1"/>
        <v>605</v>
      </c>
      <c r="J16" s="227" t="s">
        <v>262</v>
      </c>
      <c r="K16" s="235"/>
      <c r="L16" s="212"/>
      <c r="M16" s="211"/>
    </row>
    <row r="17" spans="1:13" s="210" customFormat="1">
      <c r="A17" s="211" t="str">
        <f>συμβολαια!A17</f>
        <v>..??..</v>
      </c>
      <c r="B17" s="208" t="str">
        <f>συμβολαια!C17</f>
        <v>γονική</v>
      </c>
      <c r="C17" s="23">
        <f>πολλΣυμβ!D17</f>
        <v>0</v>
      </c>
      <c r="D17" s="23">
        <f>πολλΣυμβ!I17</f>
        <v>0</v>
      </c>
      <c r="E17" s="298">
        <v>5500</v>
      </c>
      <c r="F17" s="298">
        <v>2000</v>
      </c>
      <c r="G17" s="298">
        <v>2000</v>
      </c>
      <c r="H17" s="298">
        <f t="shared" si="0"/>
        <v>9500</v>
      </c>
      <c r="I17" s="298">
        <f t="shared" si="1"/>
        <v>605</v>
      </c>
      <c r="J17" s="227" t="s">
        <v>262</v>
      </c>
      <c r="K17" s="235"/>
      <c r="L17" s="212"/>
      <c r="M17" s="211"/>
    </row>
    <row r="18" spans="1:13" s="210" customFormat="1">
      <c r="A18" s="211" t="str">
        <f>συμβολαια!A18</f>
        <v>????</v>
      </c>
      <c r="B18" s="208" t="str">
        <f>συμβολαια!C18</f>
        <v xml:space="preserve">γονική καταστήματος &amp; ψιλής κυριότητας ( διαμερίσματος ) </v>
      </c>
      <c r="C18" s="23">
        <f>πολλΣυμβ!D18</f>
        <v>0</v>
      </c>
      <c r="D18" s="23">
        <f>πολλΣυμβ!I18</f>
        <v>0</v>
      </c>
      <c r="E18" s="298">
        <v>5500</v>
      </c>
      <c r="F18" s="298">
        <v>2000</v>
      </c>
      <c r="G18" s="298">
        <v>2000</v>
      </c>
      <c r="H18" s="298">
        <f t="shared" si="0"/>
        <v>9500</v>
      </c>
      <c r="I18" s="298">
        <f t="shared" si="1"/>
        <v>605</v>
      </c>
      <c r="J18" s="227" t="s">
        <v>262</v>
      </c>
      <c r="K18" s="235"/>
      <c r="L18" s="212"/>
      <c r="M18" s="211"/>
    </row>
    <row r="19" spans="1:13" s="210" customFormat="1">
      <c r="A19" s="211">
        <f>συμβολαια!A19</f>
        <v>0</v>
      </c>
      <c r="B19" s="208" t="str">
        <f>συμβολαια!C19</f>
        <v>οριζόντιος σύσταση</v>
      </c>
      <c r="C19" s="23">
        <f>πολλΣυμβ!D19</f>
        <v>0</v>
      </c>
      <c r="D19" s="23">
        <f>πολλΣυμβ!I19</f>
        <v>0</v>
      </c>
      <c r="E19" s="298">
        <v>5500</v>
      </c>
      <c r="F19" s="298">
        <v>2000</v>
      </c>
      <c r="G19" s="298">
        <v>2000</v>
      </c>
      <c r="H19" s="298">
        <f t="shared" si="0"/>
        <v>9500</v>
      </c>
      <c r="I19" s="298">
        <f t="shared" si="1"/>
        <v>605</v>
      </c>
      <c r="J19" s="227" t="s">
        <v>262</v>
      </c>
      <c r="K19" s="235"/>
      <c r="L19" s="212"/>
      <c r="M19" s="211"/>
    </row>
    <row r="20" spans="1:13" s="210" customFormat="1">
      <c r="A20" s="211" t="str">
        <f>συμβολαια!A20</f>
        <v>..??..</v>
      </c>
      <c r="B20" s="208" t="str">
        <f>συμβολαια!C20</f>
        <v xml:space="preserve">γονικής πρόταση </v>
      </c>
      <c r="C20" s="23">
        <f>πολλΣυμβ!D20</f>
        <v>0</v>
      </c>
      <c r="D20" s="23">
        <f>πολλΣυμβ!I20</f>
        <v>0</v>
      </c>
      <c r="E20" s="298">
        <v>5500</v>
      </c>
      <c r="F20" s="298">
        <v>2000</v>
      </c>
      <c r="G20" s="298">
        <v>2000</v>
      </c>
      <c r="H20" s="298">
        <f t="shared" si="0"/>
        <v>9500</v>
      </c>
      <c r="I20" s="298">
        <f t="shared" si="1"/>
        <v>605</v>
      </c>
      <c r="J20" s="227" t="s">
        <v>262</v>
      </c>
      <c r="K20" s="235"/>
      <c r="L20" s="212"/>
      <c r="M20" s="211"/>
    </row>
    <row r="21" spans="1:13" s="210" customFormat="1">
      <c r="A21" s="211" t="str">
        <f>συμβολαια!A21</f>
        <v>..??..</v>
      </c>
      <c r="B21" s="208" t="str">
        <f>συμβολαια!C21</f>
        <v>αγοραπωλησία τίμημα = Δ.Ο.Υ. =</v>
      </c>
      <c r="C21" s="23">
        <f>πολλΣυμβ!D21</f>
        <v>0</v>
      </c>
      <c r="D21" s="23">
        <f>πολλΣυμβ!I21</f>
        <v>0</v>
      </c>
      <c r="E21" s="298">
        <v>5500</v>
      </c>
      <c r="F21" s="298">
        <v>2000</v>
      </c>
      <c r="G21" s="298">
        <v>2000</v>
      </c>
      <c r="H21" s="298">
        <f t="shared" si="0"/>
        <v>9500</v>
      </c>
      <c r="I21" s="298">
        <f t="shared" si="1"/>
        <v>605</v>
      </c>
      <c r="J21" s="227" t="s">
        <v>262</v>
      </c>
      <c r="K21" s="235"/>
      <c r="L21" s="212"/>
      <c r="M21" s="211"/>
    </row>
    <row r="22" spans="1:13" s="210" customFormat="1">
      <c r="A22" s="211" t="str">
        <f>συμβολαια!A22</f>
        <v>..??..</v>
      </c>
      <c r="B22" s="208" t="str">
        <f>συμβολαια!C22</f>
        <v>γονική { με παρακράτηση επικαρπίας</v>
      </c>
      <c r="C22" s="23">
        <f>πολλΣυμβ!D22</f>
        <v>0</v>
      </c>
      <c r="D22" s="23">
        <f>πολλΣυμβ!I22</f>
        <v>0</v>
      </c>
      <c r="E22" s="298">
        <v>5500</v>
      </c>
      <c r="F22" s="298">
        <v>2000</v>
      </c>
      <c r="G22" s="298">
        <v>2000</v>
      </c>
      <c r="H22" s="298">
        <f t="shared" si="0"/>
        <v>9500</v>
      </c>
      <c r="I22" s="298">
        <f t="shared" si="1"/>
        <v>605</v>
      </c>
      <c r="J22" s="227" t="s">
        <v>262</v>
      </c>
      <c r="K22" s="235"/>
      <c r="L22" s="213"/>
      <c r="M22" s="214"/>
    </row>
    <row r="23" spans="1:13" s="216" customFormat="1">
      <c r="A23" s="211" t="str">
        <f>συμβολαια!A23</f>
        <v>..??..</v>
      </c>
      <c r="B23" s="208" t="str">
        <f>συμβολαια!C23</f>
        <v>κληρονομιάς αποδοχή</v>
      </c>
      <c r="C23" s="23">
        <f>πολλΣυμβ!D23</f>
        <v>0</v>
      </c>
      <c r="D23" s="23">
        <f>πολλΣυμβ!I23</f>
        <v>0</v>
      </c>
      <c r="E23" s="298">
        <v>5500</v>
      </c>
      <c r="F23" s="298">
        <v>2000</v>
      </c>
      <c r="G23" s="298">
        <v>2000</v>
      </c>
      <c r="H23" s="298">
        <f t="shared" si="0"/>
        <v>9500</v>
      </c>
      <c r="I23" s="298">
        <f t="shared" si="1"/>
        <v>605</v>
      </c>
      <c r="J23" s="227" t="s">
        <v>262</v>
      </c>
      <c r="K23" s="235"/>
      <c r="L23" s="215"/>
      <c r="M23" s="215"/>
    </row>
    <row r="24" spans="1:13">
      <c r="A24" s="211" t="str">
        <f>συμβολαια!A24</f>
        <v>..??..</v>
      </c>
      <c r="B24" s="208" t="str">
        <f>συμβολαια!C24</f>
        <v>αγοραπωλησία τίμημα = Δ.Ο.Υ. =</v>
      </c>
      <c r="C24" s="23">
        <f>πολλΣυμβ!D24</f>
        <v>0</v>
      </c>
      <c r="D24" s="23">
        <f>πολλΣυμβ!I24</f>
        <v>0</v>
      </c>
      <c r="E24" s="298">
        <v>5500</v>
      </c>
      <c r="F24" s="298">
        <v>2000</v>
      </c>
      <c r="G24" s="298">
        <v>2000</v>
      </c>
      <c r="H24" s="298">
        <f t="shared" si="0"/>
        <v>9500</v>
      </c>
      <c r="I24" s="298">
        <f t="shared" si="1"/>
        <v>605</v>
      </c>
      <c r="J24" s="227" t="s">
        <v>262</v>
      </c>
      <c r="K24" s="235"/>
      <c r="L24" s="215"/>
      <c r="M24" s="215"/>
    </row>
    <row r="25" spans="1:13">
      <c r="A25" s="211" t="str">
        <f>συμβολαια!A25</f>
        <v>..??..</v>
      </c>
      <c r="B25" s="208" t="str">
        <f>συμβολαια!C25</f>
        <v>αγοραπωλησία τίμημα 500.000 Δ.Ο.Υ. =</v>
      </c>
      <c r="C25" s="23">
        <f>πολλΣυμβ!D25</f>
        <v>0</v>
      </c>
      <c r="D25" s="23">
        <f>πολλΣυμβ!I25</f>
        <v>0</v>
      </c>
      <c r="E25" s="298">
        <v>5500</v>
      </c>
      <c r="F25" s="298">
        <v>2000</v>
      </c>
      <c r="G25" s="298">
        <v>2000</v>
      </c>
      <c r="H25" s="298">
        <f t="shared" si="0"/>
        <v>9500</v>
      </c>
      <c r="I25" s="298">
        <f t="shared" si="1"/>
        <v>605</v>
      </c>
      <c r="J25" s="227" t="s">
        <v>262</v>
      </c>
      <c r="K25" s="235"/>
      <c r="L25" s="215"/>
      <c r="M25" s="215"/>
    </row>
    <row r="26" spans="1:13" s="398" customFormat="1">
      <c r="A26" s="550" t="str">
        <f>συμβολαια!A26</f>
        <v>????</v>
      </c>
      <c r="B26" s="394" t="str">
        <f>συμβολαια!C26</f>
        <v>εξόφληση {{{ δανείου 1.200.000δρχ /// ΑΓΑΠΕ = 15.000</v>
      </c>
      <c r="C26" s="351" t="str">
        <f>πολλΣυμβ!D26</f>
        <v>..???..</v>
      </c>
      <c r="D26" s="351">
        <f>πολλΣυμβ!I26</f>
        <v>0</v>
      </c>
      <c r="E26" s="395"/>
      <c r="F26" s="395"/>
      <c r="G26" s="395"/>
      <c r="H26" s="395"/>
      <c r="I26" s="395"/>
      <c r="J26" s="363"/>
      <c r="K26" s="396"/>
      <c r="L26" s="397"/>
      <c r="M26" s="397"/>
    </row>
    <row r="27" spans="1:13" s="398" customFormat="1">
      <c r="A27" s="551"/>
      <c r="B27" s="394" t="str">
        <f>συμβολαια!C27</f>
        <v>υποθήκη εξάλειψη</v>
      </c>
      <c r="C27" s="351" t="str">
        <f>πολλΣυμβ!D27</f>
        <v>..???..</v>
      </c>
      <c r="D27" s="351">
        <f>πολλΣυμβ!I27</f>
        <v>0</v>
      </c>
      <c r="E27" s="395"/>
      <c r="F27" s="395"/>
      <c r="G27" s="395"/>
      <c r="H27" s="395"/>
      <c r="I27" s="395"/>
      <c r="J27" s="363"/>
      <c r="K27" s="396"/>
      <c r="L27" s="397"/>
      <c r="M27" s="397"/>
    </row>
    <row r="28" spans="1:13">
      <c r="A28" s="211" t="str">
        <f>συμβολαια!A28</f>
        <v>..??..</v>
      </c>
      <c r="B28" s="208" t="str">
        <f>συμβολαια!C28</f>
        <v>πληρεξούσιο</v>
      </c>
      <c r="C28" s="23">
        <f>πολλΣυμβ!D28</f>
        <v>0</v>
      </c>
      <c r="D28" s="23">
        <f>πολλΣυμβ!I28</f>
        <v>0</v>
      </c>
      <c r="E28" s="298">
        <v>5500</v>
      </c>
      <c r="F28" s="298">
        <v>2000</v>
      </c>
      <c r="G28" s="298">
        <v>2000</v>
      </c>
      <c r="H28" s="298">
        <f t="shared" si="0"/>
        <v>9500</v>
      </c>
      <c r="I28" s="298">
        <f t="shared" si="1"/>
        <v>605</v>
      </c>
      <c r="J28" s="227" t="s">
        <v>262</v>
      </c>
      <c r="K28" s="235"/>
      <c r="L28" s="215"/>
      <c r="M28" s="215"/>
    </row>
    <row r="29" spans="1:13">
      <c r="A29" s="211" t="str">
        <f>συμβολαια!A29</f>
        <v>..??..</v>
      </c>
      <c r="B29" s="208" t="str">
        <f>συμβολαια!C29</f>
        <v>κληρονομιάς αποδοχή</v>
      </c>
      <c r="C29" s="23">
        <f>πολλΣυμβ!D29</f>
        <v>0</v>
      </c>
      <c r="D29" s="23">
        <f>πολλΣυμβ!I29</f>
        <v>0</v>
      </c>
      <c r="E29" s="298">
        <v>5500</v>
      </c>
      <c r="F29" s="298">
        <v>2000</v>
      </c>
      <c r="G29" s="298">
        <v>2000</v>
      </c>
      <c r="H29" s="298">
        <f t="shared" si="0"/>
        <v>9500</v>
      </c>
      <c r="I29" s="298">
        <f t="shared" si="1"/>
        <v>605</v>
      </c>
      <c r="J29" s="227" t="s">
        <v>262</v>
      </c>
      <c r="K29" s="235"/>
      <c r="L29" s="215"/>
      <c r="M29" s="215"/>
    </row>
    <row r="30" spans="1:13">
      <c r="A30" s="211" t="str">
        <f>συμβολαια!A30</f>
        <v>..??..</v>
      </c>
      <c r="B30" s="208" t="str">
        <f>συμβολαια!C30</f>
        <v>γονική</v>
      </c>
      <c r="C30" s="23">
        <f>πολλΣυμβ!D30</f>
        <v>0</v>
      </c>
      <c r="D30" s="23">
        <f>πολλΣυμβ!I30</f>
        <v>0</v>
      </c>
      <c r="E30" s="298">
        <v>5500</v>
      </c>
      <c r="F30" s="298">
        <v>2000</v>
      </c>
      <c r="G30" s="298">
        <v>2000</v>
      </c>
      <c r="H30" s="298">
        <f t="shared" si="0"/>
        <v>9500</v>
      </c>
      <c r="I30" s="298">
        <f t="shared" si="1"/>
        <v>605</v>
      </c>
      <c r="J30" s="227" t="s">
        <v>262</v>
      </c>
      <c r="K30" s="235"/>
      <c r="L30" s="215"/>
      <c r="M30" s="215"/>
    </row>
    <row r="31" spans="1:13">
      <c r="A31" s="211" t="str">
        <f>συμβολαια!A31</f>
        <v>..??..</v>
      </c>
      <c r="B31" s="208" t="str">
        <f>συμβολαια!C31</f>
        <v xml:space="preserve">διανομή </v>
      </c>
      <c r="C31" s="23">
        <f>πολλΣυμβ!D31</f>
        <v>0</v>
      </c>
      <c r="D31" s="23">
        <f>πολλΣυμβ!I31</f>
        <v>0</v>
      </c>
      <c r="E31" s="298">
        <v>5500</v>
      </c>
      <c r="F31" s="298">
        <v>2000</v>
      </c>
      <c r="G31" s="298">
        <v>2000</v>
      </c>
      <c r="H31" s="298">
        <f t="shared" si="0"/>
        <v>9500</v>
      </c>
      <c r="I31" s="298">
        <f t="shared" si="1"/>
        <v>605</v>
      </c>
      <c r="J31" s="227" t="s">
        <v>262</v>
      </c>
      <c r="K31" s="235"/>
      <c r="L31" s="215"/>
      <c r="M31" s="215"/>
    </row>
    <row r="32" spans="1:13">
      <c r="A32" s="211" t="str">
        <f>συμβολαια!A32</f>
        <v>..??..</v>
      </c>
      <c r="B32" s="208" t="str">
        <f>συμβολαια!C32</f>
        <v>γονική</v>
      </c>
      <c r="C32" s="23">
        <f>πολλΣυμβ!D32</f>
        <v>0</v>
      </c>
      <c r="D32" s="23">
        <f>πολλΣυμβ!I32</f>
        <v>0</v>
      </c>
      <c r="E32" s="298">
        <v>5500</v>
      </c>
      <c r="F32" s="298">
        <v>2000</v>
      </c>
      <c r="G32" s="298">
        <v>2000</v>
      </c>
      <c r="H32" s="298">
        <f t="shared" si="0"/>
        <v>9500</v>
      </c>
      <c r="I32" s="298">
        <f t="shared" si="1"/>
        <v>605</v>
      </c>
      <c r="J32" s="227" t="s">
        <v>262</v>
      </c>
      <c r="K32" s="235"/>
      <c r="L32" s="215"/>
      <c r="M32" s="215"/>
    </row>
    <row r="33" spans="1:13">
      <c r="A33" s="211" t="str">
        <f>συμβολαια!A33</f>
        <v>..??..</v>
      </c>
      <c r="B33" s="208" t="str">
        <f>συμβολαια!C33</f>
        <v>πληρεξούσιο</v>
      </c>
      <c r="C33" s="23">
        <f>πολλΣυμβ!D33</f>
        <v>0</v>
      </c>
      <c r="D33" s="23">
        <f>πολλΣυμβ!I33</f>
        <v>0</v>
      </c>
      <c r="E33" s="298">
        <v>5500</v>
      </c>
      <c r="F33" s="298">
        <v>2000</v>
      </c>
      <c r="G33" s="298">
        <v>2000</v>
      </c>
      <c r="H33" s="298">
        <f t="shared" si="0"/>
        <v>9500</v>
      </c>
      <c r="I33" s="298">
        <f t="shared" si="1"/>
        <v>605</v>
      </c>
      <c r="J33" s="227" t="s">
        <v>262</v>
      </c>
      <c r="K33" s="235"/>
      <c r="L33" s="215"/>
      <c r="M33" s="215"/>
    </row>
    <row r="34" spans="1:13">
      <c r="A34" s="211" t="str">
        <f>συμβολαια!A34</f>
        <v>..??..</v>
      </c>
      <c r="B34" s="208" t="str">
        <f>συμβολαια!C34</f>
        <v>βεβαίωση ένορκος</v>
      </c>
      <c r="C34" s="23">
        <f>πολλΣυμβ!D34</f>
        <v>0</v>
      </c>
      <c r="D34" s="23">
        <f>πολλΣυμβ!I34</f>
        <v>0</v>
      </c>
      <c r="E34" s="298">
        <v>5500</v>
      </c>
      <c r="F34" s="298">
        <v>2000</v>
      </c>
      <c r="G34" s="298">
        <v>2000</v>
      </c>
      <c r="H34" s="298">
        <f t="shared" si="0"/>
        <v>9500</v>
      </c>
      <c r="I34" s="298">
        <f t="shared" si="1"/>
        <v>605</v>
      </c>
      <c r="J34" s="227" t="s">
        <v>262</v>
      </c>
      <c r="K34" s="235"/>
      <c r="L34" s="215"/>
      <c r="M34" s="215"/>
    </row>
    <row r="35" spans="1:13">
      <c r="A35" s="211" t="str">
        <f>συμβολαια!A35</f>
        <v>..??..</v>
      </c>
      <c r="B35" s="208" t="str">
        <f>συμβολαια!C35</f>
        <v>πληρεξούσιο</v>
      </c>
      <c r="C35" s="23">
        <f>πολλΣυμβ!D35</f>
        <v>0</v>
      </c>
      <c r="D35" s="23">
        <f>πολλΣυμβ!I35</f>
        <v>0</v>
      </c>
      <c r="E35" s="298">
        <v>5500</v>
      </c>
      <c r="F35" s="298">
        <v>2000</v>
      </c>
      <c r="G35" s="298">
        <v>2000</v>
      </c>
      <c r="H35" s="298">
        <f t="shared" si="0"/>
        <v>9500</v>
      </c>
      <c r="I35" s="298">
        <f t="shared" si="1"/>
        <v>605</v>
      </c>
      <c r="J35" s="227" t="s">
        <v>262</v>
      </c>
      <c r="K35" s="235"/>
      <c r="L35" s="215"/>
      <c r="M35" s="215"/>
    </row>
    <row r="36" spans="1:13">
      <c r="A36" s="211" t="str">
        <f>συμβολαια!A36</f>
        <v>..??..</v>
      </c>
      <c r="B36" s="208" t="str">
        <f>συμβολαια!C36</f>
        <v>πληρεξούσιο</v>
      </c>
      <c r="C36" s="23">
        <f>πολλΣυμβ!D36</f>
        <v>0</v>
      </c>
      <c r="D36" s="23">
        <f>πολλΣυμβ!I36</f>
        <v>0</v>
      </c>
      <c r="E36" s="298">
        <v>5500</v>
      </c>
      <c r="F36" s="298">
        <v>2000</v>
      </c>
      <c r="G36" s="298">
        <v>2000</v>
      </c>
      <c r="H36" s="298">
        <f t="shared" si="0"/>
        <v>9500</v>
      </c>
      <c r="I36" s="298">
        <f t="shared" si="1"/>
        <v>605</v>
      </c>
      <c r="J36" s="227" t="s">
        <v>262</v>
      </c>
      <c r="K36" s="235"/>
      <c r="L36" s="215"/>
      <c r="M36" s="215"/>
    </row>
    <row r="37" spans="1:13">
      <c r="A37" s="211" t="str">
        <f>συμβολαια!A37</f>
        <v>..??..</v>
      </c>
      <c r="B37" s="208" t="str">
        <f>συμβολαια!C37</f>
        <v>πληρεξούσιο</v>
      </c>
      <c r="C37" s="23">
        <f>πολλΣυμβ!D37</f>
        <v>0</v>
      </c>
      <c r="D37" s="23">
        <f>πολλΣυμβ!I37</f>
        <v>0</v>
      </c>
      <c r="E37" s="298">
        <v>5500</v>
      </c>
      <c r="F37" s="298">
        <v>2000</v>
      </c>
      <c r="G37" s="298">
        <v>2000</v>
      </c>
      <c r="H37" s="298">
        <f t="shared" si="0"/>
        <v>9500</v>
      </c>
      <c r="I37" s="298">
        <f t="shared" si="1"/>
        <v>605</v>
      </c>
      <c r="J37" s="227" t="s">
        <v>262</v>
      </c>
      <c r="K37" s="235"/>
      <c r="L37" s="215"/>
      <c r="M37" s="215"/>
    </row>
    <row r="38" spans="1:13">
      <c r="A38" s="211" t="str">
        <f>συμβολαια!A38</f>
        <v>..??..</v>
      </c>
      <c r="B38" s="208" t="str">
        <f>συμβολαια!C38</f>
        <v>δωρεά</v>
      </c>
      <c r="C38" s="23">
        <f>πολλΣυμβ!D38</f>
        <v>0</v>
      </c>
      <c r="D38" s="23">
        <f>πολλΣυμβ!I38</f>
        <v>0</v>
      </c>
      <c r="E38" s="298">
        <v>5500</v>
      </c>
      <c r="F38" s="298">
        <v>2000</v>
      </c>
      <c r="G38" s="298">
        <v>2000</v>
      </c>
      <c r="H38" s="298">
        <f t="shared" si="0"/>
        <v>9500</v>
      </c>
      <c r="I38" s="298">
        <f t="shared" si="1"/>
        <v>605</v>
      </c>
      <c r="J38" s="227" t="s">
        <v>262</v>
      </c>
      <c r="K38" s="235"/>
      <c r="L38" s="215"/>
      <c r="M38" s="215"/>
    </row>
    <row r="39" spans="1:13">
      <c r="A39" s="211" t="str">
        <f>συμβολαια!A39</f>
        <v>..??..</v>
      </c>
      <c r="B39" s="208" t="str">
        <f>συμβολαια!C39</f>
        <v>πληρεξούσιο {{{ βεβαίωση ένορκος</v>
      </c>
      <c r="C39" s="23">
        <f>πολλΣυμβ!D39</f>
        <v>0</v>
      </c>
      <c r="D39" s="23">
        <f>πολλΣυμβ!I39</f>
        <v>0</v>
      </c>
      <c r="E39" s="298">
        <v>5500</v>
      </c>
      <c r="F39" s="298">
        <v>2000</v>
      </c>
      <c r="G39" s="298">
        <v>2000</v>
      </c>
      <c r="H39" s="298">
        <f t="shared" si="0"/>
        <v>9500</v>
      </c>
      <c r="I39" s="298">
        <f t="shared" si="1"/>
        <v>605</v>
      </c>
      <c r="J39" s="227" t="s">
        <v>262</v>
      </c>
      <c r="K39" s="235"/>
      <c r="L39" s="215"/>
      <c r="M39" s="215"/>
    </row>
    <row r="40" spans="1:13">
      <c r="A40" s="211" t="str">
        <f>συμβολαια!A40</f>
        <v>..??..</v>
      </c>
      <c r="B40" s="208" t="str">
        <f>συμβολαια!C40</f>
        <v>βεβαίωση ένορκος</v>
      </c>
      <c r="C40" s="23">
        <f>πολλΣυμβ!D40</f>
        <v>0</v>
      </c>
      <c r="D40" s="23">
        <f>πολλΣυμβ!I40</f>
        <v>0</v>
      </c>
      <c r="E40" s="298">
        <v>5500</v>
      </c>
      <c r="F40" s="298">
        <v>2000</v>
      </c>
      <c r="G40" s="298">
        <v>2000</v>
      </c>
      <c r="H40" s="298">
        <f t="shared" si="0"/>
        <v>9500</v>
      </c>
      <c r="I40" s="298">
        <f t="shared" si="1"/>
        <v>605</v>
      </c>
      <c r="J40" s="227" t="s">
        <v>262</v>
      </c>
      <c r="K40" s="235"/>
      <c r="L40" s="215"/>
      <c r="M40" s="215"/>
    </row>
    <row r="41" spans="1:13">
      <c r="A41" s="211" t="str">
        <f>συμβολαια!A41</f>
        <v>..??..</v>
      </c>
      <c r="B41" s="208" t="str">
        <f>συμβολαια!C41</f>
        <v>μίσθωση αγροτεμαχίων για αγροτικά ( 40.000 ετησίως -10έτη ){ λέει 300.000</v>
      </c>
      <c r="C41" s="23">
        <f>πολλΣυμβ!D41</f>
        <v>0</v>
      </c>
      <c r="D41" s="23">
        <f>πολλΣυμβ!I41</f>
        <v>0</v>
      </c>
      <c r="E41" s="298">
        <v>5500</v>
      </c>
      <c r="F41" s="298">
        <v>2000</v>
      </c>
      <c r="G41" s="298">
        <v>2000</v>
      </c>
      <c r="H41" s="298">
        <f t="shared" si="0"/>
        <v>9500</v>
      </c>
      <c r="I41" s="298">
        <f t="shared" si="1"/>
        <v>605</v>
      </c>
      <c r="J41" s="227" t="s">
        <v>262</v>
      </c>
      <c r="K41" s="235"/>
      <c r="L41" s="215"/>
      <c r="M41" s="215"/>
    </row>
    <row r="42" spans="1:13">
      <c r="A42" s="211" t="str">
        <f>συμβολαια!A42</f>
        <v>..??..</v>
      </c>
      <c r="B42" s="208" t="str">
        <f>συμβολαια!C42</f>
        <v>κληρονομιάς αποδοχή</v>
      </c>
      <c r="C42" s="23">
        <f>πολλΣυμβ!D42</f>
        <v>0</v>
      </c>
      <c r="D42" s="23">
        <f>πολλΣυμβ!I42</f>
        <v>0</v>
      </c>
      <c r="E42" s="298">
        <v>5500</v>
      </c>
      <c r="F42" s="298">
        <v>2000</v>
      </c>
      <c r="G42" s="298">
        <v>2000</v>
      </c>
      <c r="H42" s="298">
        <f t="shared" si="0"/>
        <v>9500</v>
      </c>
      <c r="I42" s="298">
        <f t="shared" si="1"/>
        <v>605</v>
      </c>
      <c r="J42" s="227" t="s">
        <v>262</v>
      </c>
      <c r="K42" s="235"/>
      <c r="L42" s="215"/>
      <c r="M42" s="215"/>
    </row>
    <row r="43" spans="1:13">
      <c r="A43" s="211" t="str">
        <f>συμβολαια!A43</f>
        <v>????</v>
      </c>
      <c r="B43" s="208" t="str">
        <f>συμβολαια!C43</f>
        <v>οριζόντιος σύσταση</v>
      </c>
      <c r="C43" s="23">
        <f>πολλΣυμβ!D43</f>
        <v>0</v>
      </c>
      <c r="D43" s="23">
        <f>πολλΣυμβ!I43</f>
        <v>0</v>
      </c>
      <c r="E43" s="298">
        <v>5500</v>
      </c>
      <c r="F43" s="298">
        <v>2000</v>
      </c>
      <c r="G43" s="298">
        <v>2000</v>
      </c>
      <c r="H43" s="298">
        <f t="shared" si="0"/>
        <v>9500</v>
      </c>
      <c r="I43" s="298">
        <f t="shared" si="1"/>
        <v>605</v>
      </c>
      <c r="J43" s="227" t="s">
        <v>262</v>
      </c>
      <c r="K43" s="235"/>
      <c r="L43" s="215"/>
      <c r="M43" s="215"/>
    </row>
    <row r="44" spans="1:13">
      <c r="A44" s="211">
        <f>συμβολαια!A44</f>
        <v>0</v>
      </c>
      <c r="B44" s="208" t="str">
        <f>συμβολαια!C44</f>
        <v>χρήσης κανονισμός</v>
      </c>
      <c r="C44" s="23">
        <f>πολλΣυμβ!D44</f>
        <v>0</v>
      </c>
      <c r="D44" s="23">
        <f>πολλΣυμβ!I44</f>
        <v>0</v>
      </c>
      <c r="E44" s="298">
        <v>5500</v>
      </c>
      <c r="F44" s="298">
        <v>2000</v>
      </c>
      <c r="G44" s="298">
        <v>2000</v>
      </c>
      <c r="H44" s="298">
        <f t="shared" si="0"/>
        <v>9500</v>
      </c>
      <c r="I44" s="298">
        <f t="shared" si="1"/>
        <v>605</v>
      </c>
      <c r="J44" s="227" t="s">
        <v>262</v>
      </c>
      <c r="K44" s="235"/>
      <c r="L44" s="215"/>
      <c r="M44" s="215"/>
    </row>
    <row r="45" spans="1:13">
      <c r="A45" s="211" t="str">
        <f>συμβολαια!A45</f>
        <v>..??..</v>
      </c>
      <c r="B45" s="208" t="str">
        <f>συμβολαια!C45</f>
        <v>αγοραπωλησία</v>
      </c>
      <c r="C45" s="23">
        <f>πολλΣυμβ!D45</f>
        <v>0</v>
      </c>
      <c r="D45" s="23">
        <f>πολλΣυμβ!I45</f>
        <v>0</v>
      </c>
      <c r="E45" s="298">
        <v>5500</v>
      </c>
      <c r="F45" s="298">
        <v>2000</v>
      </c>
      <c r="G45" s="298">
        <v>2000</v>
      </c>
      <c r="H45" s="298">
        <f t="shared" si="0"/>
        <v>9500</v>
      </c>
      <c r="I45" s="298">
        <f t="shared" si="1"/>
        <v>605</v>
      </c>
      <c r="J45" s="227" t="s">
        <v>262</v>
      </c>
      <c r="K45" s="235"/>
      <c r="L45" s="215"/>
      <c r="M45" s="215"/>
    </row>
    <row r="46" spans="1:13">
      <c r="A46" s="211" t="str">
        <f>συμβολαια!A46</f>
        <v>..??..</v>
      </c>
      <c r="B46" s="208" t="str">
        <f>συμβολαια!C46</f>
        <v>πληρεξούσιο</v>
      </c>
      <c r="C46" s="23">
        <f>πολλΣυμβ!D46</f>
        <v>0</v>
      </c>
      <c r="D46" s="23">
        <f>πολλΣυμβ!I46</f>
        <v>0</v>
      </c>
      <c r="E46" s="298">
        <v>5500</v>
      </c>
      <c r="F46" s="298">
        <v>2000</v>
      </c>
      <c r="G46" s="298">
        <v>2000</v>
      </c>
      <c r="H46" s="298">
        <f t="shared" si="0"/>
        <v>9500</v>
      </c>
      <c r="I46" s="298">
        <f t="shared" si="1"/>
        <v>605</v>
      </c>
      <c r="J46" s="227" t="s">
        <v>262</v>
      </c>
      <c r="K46" s="235"/>
      <c r="L46" s="215"/>
      <c r="M46" s="215"/>
    </row>
    <row r="47" spans="1:13">
      <c r="A47" s="211" t="str">
        <f>συμβολαια!A47</f>
        <v>..??..</v>
      </c>
      <c r="B47" s="208" t="str">
        <f>συμβολαια!C47</f>
        <v>εμφάνιση αγοραστή προσύμφ 14.214κύρου</v>
      </c>
      <c r="C47" s="23">
        <f>πολλΣυμβ!D47</f>
        <v>0</v>
      </c>
      <c r="D47" s="23">
        <f>πολλΣυμβ!I47</f>
        <v>0</v>
      </c>
      <c r="E47" s="298">
        <v>5500</v>
      </c>
      <c r="F47" s="298">
        <v>2000</v>
      </c>
      <c r="G47" s="298">
        <v>2000</v>
      </c>
      <c r="H47" s="298">
        <f t="shared" si="0"/>
        <v>9500</v>
      </c>
      <c r="I47" s="298">
        <f t="shared" si="1"/>
        <v>605</v>
      </c>
      <c r="J47" s="227" t="s">
        <v>262</v>
      </c>
      <c r="K47" s="235"/>
      <c r="L47" s="215"/>
      <c r="M47" s="215"/>
    </row>
    <row r="48" spans="1:13">
      <c r="A48" s="211" t="str">
        <f>συμβολαια!A48</f>
        <v>..??..</v>
      </c>
      <c r="B48" s="208" t="str">
        <f>συμβολαια!C48</f>
        <v>κληρονομιάς αποδοχή</v>
      </c>
      <c r="C48" s="23">
        <f>πολλΣυμβ!D48</f>
        <v>0</v>
      </c>
      <c r="D48" s="23">
        <f>πολλΣυμβ!I48</f>
        <v>0</v>
      </c>
      <c r="E48" s="298">
        <v>5500</v>
      </c>
      <c r="F48" s="298">
        <v>2000</v>
      </c>
      <c r="G48" s="298">
        <v>2000</v>
      </c>
      <c r="H48" s="298">
        <f t="shared" si="0"/>
        <v>9500</v>
      </c>
      <c r="I48" s="298">
        <f t="shared" si="1"/>
        <v>605</v>
      </c>
      <c r="J48" s="227" t="s">
        <v>262</v>
      </c>
      <c r="K48" s="235"/>
      <c r="L48" s="215"/>
      <c r="M48" s="215"/>
    </row>
    <row r="49" spans="1:11" ht="15.75">
      <c r="A49" s="541" t="s">
        <v>66</v>
      </c>
      <c r="B49" s="542"/>
      <c r="C49" s="542"/>
      <c r="D49" s="543"/>
      <c r="E49" s="299">
        <f>SUM(E3:E48)</f>
        <v>242000</v>
      </c>
      <c r="F49" s="299">
        <f>SUM(F3:F48)</f>
        <v>88000</v>
      </c>
      <c r="G49" s="299">
        <f>SUM(G3:G48)</f>
        <v>88000</v>
      </c>
      <c r="H49" s="299">
        <f>SUM(H3:H48)</f>
        <v>418000</v>
      </c>
      <c r="I49" s="299">
        <f>SUM(I3:I48)</f>
        <v>26620</v>
      </c>
    </row>
    <row r="51" spans="1:11">
      <c r="F51" s="225" t="s">
        <v>329</v>
      </c>
      <c r="G51" s="233"/>
    </row>
    <row r="52" spans="1:11" ht="15.75">
      <c r="F52" s="233"/>
      <c r="G52" s="233"/>
      <c r="J52" s="220" t="s">
        <v>174</v>
      </c>
      <c r="K52" s="220"/>
    </row>
    <row r="53" spans="1:11">
      <c r="E53" s="217"/>
    </row>
  </sheetData>
  <mergeCells count="6">
    <mergeCell ref="I1:I2"/>
    <mergeCell ref="A1:D1"/>
    <mergeCell ref="A49:D49"/>
    <mergeCell ref="E1:H1"/>
    <mergeCell ref="J1:M2"/>
    <mergeCell ref="A26:A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3"/>
  <sheetViews>
    <sheetView workbookViewId="0">
      <pane ySplit="2" topLeftCell="A3" activePane="bottomLeft" state="frozen"/>
      <selection pane="bottomLeft" activeCell="A49" sqref="A49:XFD57"/>
    </sheetView>
  </sheetViews>
  <sheetFormatPr defaultRowHeight="11.25"/>
  <cols>
    <col min="1" max="1" width="8.140625" style="5" bestFit="1" customWidth="1"/>
    <col min="2" max="2" width="54.5703125" style="128" bestFit="1" customWidth="1"/>
    <col min="3" max="3" width="9" style="2" bestFit="1" customWidth="1"/>
    <col min="4" max="4" width="10.5703125" style="2" customWidth="1"/>
    <col min="5" max="5" width="4.7109375" style="2" customWidth="1"/>
    <col min="6" max="6" width="7.5703125" style="2" bestFit="1" customWidth="1"/>
    <col min="7" max="7" width="3.85546875" style="2" customWidth="1"/>
    <col min="8" max="8" width="5.42578125" style="2" customWidth="1"/>
    <col min="9" max="10" width="4.85546875" style="2" customWidth="1"/>
    <col min="11" max="11" width="9.5703125" style="2" customWidth="1"/>
    <col min="12" max="12" width="11.85546875" style="2" customWidth="1"/>
    <col min="13" max="13" width="10.42578125" style="2" customWidth="1"/>
    <col min="14" max="14" width="4.140625" style="2" customWidth="1"/>
    <col min="15" max="15" width="7.5703125" style="2" bestFit="1" customWidth="1"/>
    <col min="16" max="16" width="4.140625" style="2" customWidth="1"/>
    <col min="17" max="17" width="3.7109375" style="2" customWidth="1"/>
    <col min="18" max="19" width="4.42578125" style="2" customWidth="1"/>
    <col min="20" max="20" width="9.28515625" style="2" customWidth="1"/>
    <col min="21" max="21" width="14" style="2" customWidth="1"/>
    <col min="22" max="22" width="10.85546875" style="2" customWidth="1"/>
    <col min="23" max="23" width="4.42578125" style="2" customWidth="1"/>
    <col min="24" max="24" width="8.85546875" style="2" customWidth="1"/>
    <col min="25" max="25" width="3.85546875" style="2" customWidth="1"/>
    <col min="26" max="26" width="5.28515625" style="2" customWidth="1"/>
    <col min="27" max="28" width="4.5703125" style="2" customWidth="1"/>
    <col min="29" max="29" width="8.5703125" style="2" customWidth="1"/>
    <col min="30" max="30" width="9" style="2" bestFit="1" customWidth="1"/>
    <col min="31" max="31" width="8.140625" style="2" bestFit="1" customWidth="1"/>
    <col min="32" max="32" width="9" style="2" bestFit="1" customWidth="1"/>
    <col min="33" max="33" width="19.140625" style="2" customWidth="1"/>
    <col min="34" max="34" width="19.140625" style="5" customWidth="1"/>
    <col min="35" max="35" width="58.140625" style="5" bestFit="1" customWidth="1"/>
    <col min="36" max="231" width="9.140625" style="5"/>
    <col min="232" max="232" width="9" style="5" bestFit="1" customWidth="1"/>
    <col min="233" max="233" width="9.85546875" style="5" bestFit="1" customWidth="1"/>
    <col min="234" max="234" width="9.140625" style="5" bestFit="1" customWidth="1"/>
    <col min="235" max="235" width="16" style="5" bestFit="1" customWidth="1"/>
    <col min="236" max="236" width="9" style="5" bestFit="1" customWidth="1"/>
    <col min="237" max="237" width="7.85546875" style="5" bestFit="1" customWidth="1"/>
    <col min="238" max="238" width="11.7109375" style="5" bestFit="1" customWidth="1"/>
    <col min="239" max="239" width="14.28515625" style="5" customWidth="1"/>
    <col min="240" max="240" width="11.7109375" style="5" bestFit="1" customWidth="1"/>
    <col min="241" max="241" width="14.140625" style="5" bestFit="1" customWidth="1"/>
    <col min="242" max="242" width="16.7109375" style="5" customWidth="1"/>
    <col min="243" max="243" width="16.5703125" style="5" customWidth="1"/>
    <col min="244" max="245" width="7.85546875" style="5" bestFit="1" customWidth="1"/>
    <col min="246" max="246" width="8" style="5" bestFit="1" customWidth="1"/>
    <col min="247" max="248" width="7.85546875" style="5" bestFit="1" customWidth="1"/>
    <col min="249" max="249" width="9.7109375" style="5" customWidth="1"/>
    <col min="250" max="250" width="12.85546875" style="5" customWidth="1"/>
    <col min="251" max="487" width="9.140625" style="5"/>
    <col min="488" max="488" width="9" style="5" bestFit="1" customWidth="1"/>
    <col min="489" max="489" width="9.85546875" style="5" bestFit="1" customWidth="1"/>
    <col min="490" max="490" width="9.140625" style="5" bestFit="1" customWidth="1"/>
    <col min="491" max="491" width="16" style="5" bestFit="1" customWidth="1"/>
    <col min="492" max="492" width="9" style="5" bestFit="1" customWidth="1"/>
    <col min="493" max="493" width="7.85546875" style="5" bestFit="1" customWidth="1"/>
    <col min="494" max="494" width="11.7109375" style="5" bestFit="1" customWidth="1"/>
    <col min="495" max="495" width="14.28515625" style="5" customWidth="1"/>
    <col min="496" max="496" width="11.7109375" style="5" bestFit="1" customWidth="1"/>
    <col min="497" max="497" width="14.140625" style="5" bestFit="1" customWidth="1"/>
    <col min="498" max="498" width="16.7109375" style="5" customWidth="1"/>
    <col min="499" max="499" width="16.5703125" style="5" customWidth="1"/>
    <col min="500" max="501" width="7.85546875" style="5" bestFit="1" customWidth="1"/>
    <col min="502" max="502" width="8" style="5" bestFit="1" customWidth="1"/>
    <col min="503" max="504" width="7.85546875" style="5" bestFit="1" customWidth="1"/>
    <col min="505" max="505" width="9.7109375" style="5" customWidth="1"/>
    <col min="506" max="506" width="12.85546875" style="5" customWidth="1"/>
    <col min="507" max="743" width="9.140625" style="5"/>
    <col min="744" max="744" width="9" style="5" bestFit="1" customWidth="1"/>
    <col min="745" max="745" width="9.85546875" style="5" bestFit="1" customWidth="1"/>
    <col min="746" max="746" width="9.140625" style="5" bestFit="1" customWidth="1"/>
    <col min="747" max="747" width="16" style="5" bestFit="1" customWidth="1"/>
    <col min="748" max="748" width="9" style="5" bestFit="1" customWidth="1"/>
    <col min="749" max="749" width="7.85546875" style="5" bestFit="1" customWidth="1"/>
    <col min="750" max="750" width="11.7109375" style="5" bestFit="1" customWidth="1"/>
    <col min="751" max="751" width="14.28515625" style="5" customWidth="1"/>
    <col min="752" max="752" width="11.7109375" style="5" bestFit="1" customWidth="1"/>
    <col min="753" max="753" width="14.140625" style="5" bestFit="1" customWidth="1"/>
    <col min="754" max="754" width="16.7109375" style="5" customWidth="1"/>
    <col min="755" max="755" width="16.5703125" style="5" customWidth="1"/>
    <col min="756" max="757" width="7.85546875" style="5" bestFit="1" customWidth="1"/>
    <col min="758" max="758" width="8" style="5" bestFit="1" customWidth="1"/>
    <col min="759" max="760" width="7.85546875" style="5" bestFit="1" customWidth="1"/>
    <col min="761" max="761" width="9.7109375" style="5" customWidth="1"/>
    <col min="762" max="762" width="12.85546875" style="5" customWidth="1"/>
    <col min="763" max="999" width="9.140625" style="5"/>
    <col min="1000" max="1000" width="9" style="5" bestFit="1" customWidth="1"/>
    <col min="1001" max="1001" width="9.85546875" style="5" bestFit="1" customWidth="1"/>
    <col min="1002" max="1002" width="9.140625" style="5" bestFit="1" customWidth="1"/>
    <col min="1003" max="1003" width="16" style="5" bestFit="1" customWidth="1"/>
    <col min="1004" max="1004" width="9" style="5" bestFit="1" customWidth="1"/>
    <col min="1005" max="1005" width="7.85546875" style="5" bestFit="1" customWidth="1"/>
    <col min="1006" max="1006" width="11.7109375" style="5" bestFit="1" customWidth="1"/>
    <col min="1007" max="1007" width="14.28515625" style="5" customWidth="1"/>
    <col min="1008" max="1008" width="11.7109375" style="5" bestFit="1" customWidth="1"/>
    <col min="1009" max="1009" width="14.140625" style="5" bestFit="1" customWidth="1"/>
    <col min="1010" max="1010" width="16.7109375" style="5" customWidth="1"/>
    <col min="1011" max="1011" width="16.5703125" style="5" customWidth="1"/>
    <col min="1012" max="1013" width="7.85546875" style="5" bestFit="1" customWidth="1"/>
    <col min="1014" max="1014" width="8" style="5" bestFit="1" customWidth="1"/>
    <col min="1015" max="1016" width="7.85546875" style="5" bestFit="1" customWidth="1"/>
    <col min="1017" max="1017" width="9.7109375" style="5" customWidth="1"/>
    <col min="1018" max="1018" width="12.85546875" style="5" customWidth="1"/>
    <col min="1019" max="1255" width="9.140625" style="5"/>
    <col min="1256" max="1256" width="9" style="5" bestFit="1" customWidth="1"/>
    <col min="1257" max="1257" width="9.85546875" style="5" bestFit="1" customWidth="1"/>
    <col min="1258" max="1258" width="9.140625" style="5" bestFit="1" customWidth="1"/>
    <col min="1259" max="1259" width="16" style="5" bestFit="1" customWidth="1"/>
    <col min="1260" max="1260" width="9" style="5" bestFit="1" customWidth="1"/>
    <col min="1261" max="1261" width="7.85546875" style="5" bestFit="1" customWidth="1"/>
    <col min="1262" max="1262" width="11.7109375" style="5" bestFit="1" customWidth="1"/>
    <col min="1263" max="1263" width="14.28515625" style="5" customWidth="1"/>
    <col min="1264" max="1264" width="11.7109375" style="5" bestFit="1" customWidth="1"/>
    <col min="1265" max="1265" width="14.140625" style="5" bestFit="1" customWidth="1"/>
    <col min="1266" max="1266" width="16.7109375" style="5" customWidth="1"/>
    <col min="1267" max="1267" width="16.5703125" style="5" customWidth="1"/>
    <col min="1268" max="1269" width="7.85546875" style="5" bestFit="1" customWidth="1"/>
    <col min="1270" max="1270" width="8" style="5" bestFit="1" customWidth="1"/>
    <col min="1271" max="1272" width="7.85546875" style="5" bestFit="1" customWidth="1"/>
    <col min="1273" max="1273" width="9.7109375" style="5" customWidth="1"/>
    <col min="1274" max="1274" width="12.85546875" style="5" customWidth="1"/>
    <col min="1275" max="1511" width="9.140625" style="5"/>
    <col min="1512" max="1512" width="9" style="5" bestFit="1" customWidth="1"/>
    <col min="1513" max="1513" width="9.85546875" style="5" bestFit="1" customWidth="1"/>
    <col min="1514" max="1514" width="9.140625" style="5" bestFit="1" customWidth="1"/>
    <col min="1515" max="1515" width="16" style="5" bestFit="1" customWidth="1"/>
    <col min="1516" max="1516" width="9" style="5" bestFit="1" customWidth="1"/>
    <col min="1517" max="1517" width="7.85546875" style="5" bestFit="1" customWidth="1"/>
    <col min="1518" max="1518" width="11.7109375" style="5" bestFit="1" customWidth="1"/>
    <col min="1519" max="1519" width="14.28515625" style="5" customWidth="1"/>
    <col min="1520" max="1520" width="11.7109375" style="5" bestFit="1" customWidth="1"/>
    <col min="1521" max="1521" width="14.140625" style="5" bestFit="1" customWidth="1"/>
    <col min="1522" max="1522" width="16.7109375" style="5" customWidth="1"/>
    <col min="1523" max="1523" width="16.5703125" style="5" customWidth="1"/>
    <col min="1524" max="1525" width="7.85546875" style="5" bestFit="1" customWidth="1"/>
    <col min="1526" max="1526" width="8" style="5" bestFit="1" customWidth="1"/>
    <col min="1527" max="1528" width="7.85546875" style="5" bestFit="1" customWidth="1"/>
    <col min="1529" max="1529" width="9.7109375" style="5" customWidth="1"/>
    <col min="1530" max="1530" width="12.85546875" style="5" customWidth="1"/>
    <col min="1531" max="1767" width="9.140625" style="5"/>
    <col min="1768" max="1768" width="9" style="5" bestFit="1" customWidth="1"/>
    <col min="1769" max="1769" width="9.85546875" style="5" bestFit="1" customWidth="1"/>
    <col min="1770" max="1770" width="9.140625" style="5" bestFit="1" customWidth="1"/>
    <col min="1771" max="1771" width="16" style="5" bestFit="1" customWidth="1"/>
    <col min="1772" max="1772" width="9" style="5" bestFit="1" customWidth="1"/>
    <col min="1773" max="1773" width="7.85546875" style="5" bestFit="1" customWidth="1"/>
    <col min="1774" max="1774" width="11.7109375" style="5" bestFit="1" customWidth="1"/>
    <col min="1775" max="1775" width="14.28515625" style="5" customWidth="1"/>
    <col min="1776" max="1776" width="11.7109375" style="5" bestFit="1" customWidth="1"/>
    <col min="1777" max="1777" width="14.140625" style="5" bestFit="1" customWidth="1"/>
    <col min="1778" max="1778" width="16.7109375" style="5" customWidth="1"/>
    <col min="1779" max="1779" width="16.5703125" style="5" customWidth="1"/>
    <col min="1780" max="1781" width="7.85546875" style="5" bestFit="1" customWidth="1"/>
    <col min="1782" max="1782" width="8" style="5" bestFit="1" customWidth="1"/>
    <col min="1783" max="1784" width="7.85546875" style="5" bestFit="1" customWidth="1"/>
    <col min="1785" max="1785" width="9.7109375" style="5" customWidth="1"/>
    <col min="1786" max="1786" width="12.85546875" style="5" customWidth="1"/>
    <col min="1787" max="2023" width="9.140625" style="5"/>
    <col min="2024" max="2024" width="9" style="5" bestFit="1" customWidth="1"/>
    <col min="2025" max="2025" width="9.85546875" style="5" bestFit="1" customWidth="1"/>
    <col min="2026" max="2026" width="9.140625" style="5" bestFit="1" customWidth="1"/>
    <col min="2027" max="2027" width="16" style="5" bestFit="1" customWidth="1"/>
    <col min="2028" max="2028" width="9" style="5" bestFit="1" customWidth="1"/>
    <col min="2029" max="2029" width="7.85546875" style="5" bestFit="1" customWidth="1"/>
    <col min="2030" max="2030" width="11.7109375" style="5" bestFit="1" customWidth="1"/>
    <col min="2031" max="2031" width="14.28515625" style="5" customWidth="1"/>
    <col min="2032" max="2032" width="11.7109375" style="5" bestFit="1" customWidth="1"/>
    <col min="2033" max="2033" width="14.140625" style="5" bestFit="1" customWidth="1"/>
    <col min="2034" max="2034" width="16.7109375" style="5" customWidth="1"/>
    <col min="2035" max="2035" width="16.5703125" style="5" customWidth="1"/>
    <col min="2036" max="2037" width="7.85546875" style="5" bestFit="1" customWidth="1"/>
    <col min="2038" max="2038" width="8" style="5" bestFit="1" customWidth="1"/>
    <col min="2039" max="2040" width="7.85546875" style="5" bestFit="1" customWidth="1"/>
    <col min="2041" max="2041" width="9.7109375" style="5" customWidth="1"/>
    <col min="2042" max="2042" width="12.85546875" style="5" customWidth="1"/>
    <col min="2043" max="2279" width="9.140625" style="5"/>
    <col min="2280" max="2280" width="9" style="5" bestFit="1" customWidth="1"/>
    <col min="2281" max="2281" width="9.85546875" style="5" bestFit="1" customWidth="1"/>
    <col min="2282" max="2282" width="9.140625" style="5" bestFit="1" customWidth="1"/>
    <col min="2283" max="2283" width="16" style="5" bestFit="1" customWidth="1"/>
    <col min="2284" max="2284" width="9" style="5" bestFit="1" customWidth="1"/>
    <col min="2285" max="2285" width="7.85546875" style="5" bestFit="1" customWidth="1"/>
    <col min="2286" max="2286" width="11.7109375" style="5" bestFit="1" customWidth="1"/>
    <col min="2287" max="2287" width="14.28515625" style="5" customWidth="1"/>
    <col min="2288" max="2288" width="11.7109375" style="5" bestFit="1" customWidth="1"/>
    <col min="2289" max="2289" width="14.140625" style="5" bestFit="1" customWidth="1"/>
    <col min="2290" max="2290" width="16.7109375" style="5" customWidth="1"/>
    <col min="2291" max="2291" width="16.5703125" style="5" customWidth="1"/>
    <col min="2292" max="2293" width="7.85546875" style="5" bestFit="1" customWidth="1"/>
    <col min="2294" max="2294" width="8" style="5" bestFit="1" customWidth="1"/>
    <col min="2295" max="2296" width="7.85546875" style="5" bestFit="1" customWidth="1"/>
    <col min="2297" max="2297" width="9.7109375" style="5" customWidth="1"/>
    <col min="2298" max="2298" width="12.85546875" style="5" customWidth="1"/>
    <col min="2299" max="2535" width="9.140625" style="5"/>
    <col min="2536" max="2536" width="9" style="5" bestFit="1" customWidth="1"/>
    <col min="2537" max="2537" width="9.85546875" style="5" bestFit="1" customWidth="1"/>
    <col min="2538" max="2538" width="9.140625" style="5" bestFit="1" customWidth="1"/>
    <col min="2539" max="2539" width="16" style="5" bestFit="1" customWidth="1"/>
    <col min="2540" max="2540" width="9" style="5" bestFit="1" customWidth="1"/>
    <col min="2541" max="2541" width="7.85546875" style="5" bestFit="1" customWidth="1"/>
    <col min="2542" max="2542" width="11.7109375" style="5" bestFit="1" customWidth="1"/>
    <col min="2543" max="2543" width="14.28515625" style="5" customWidth="1"/>
    <col min="2544" max="2544" width="11.7109375" style="5" bestFit="1" customWidth="1"/>
    <col min="2545" max="2545" width="14.140625" style="5" bestFit="1" customWidth="1"/>
    <col min="2546" max="2546" width="16.7109375" style="5" customWidth="1"/>
    <col min="2547" max="2547" width="16.5703125" style="5" customWidth="1"/>
    <col min="2548" max="2549" width="7.85546875" style="5" bestFit="1" customWidth="1"/>
    <col min="2550" max="2550" width="8" style="5" bestFit="1" customWidth="1"/>
    <col min="2551" max="2552" width="7.85546875" style="5" bestFit="1" customWidth="1"/>
    <col min="2553" max="2553" width="9.7109375" style="5" customWidth="1"/>
    <col min="2554" max="2554" width="12.85546875" style="5" customWidth="1"/>
    <col min="2555" max="2791" width="9.140625" style="5"/>
    <col min="2792" max="2792" width="9" style="5" bestFit="1" customWidth="1"/>
    <col min="2793" max="2793" width="9.85546875" style="5" bestFit="1" customWidth="1"/>
    <col min="2794" max="2794" width="9.140625" style="5" bestFit="1" customWidth="1"/>
    <col min="2795" max="2795" width="16" style="5" bestFit="1" customWidth="1"/>
    <col min="2796" max="2796" width="9" style="5" bestFit="1" customWidth="1"/>
    <col min="2797" max="2797" width="7.85546875" style="5" bestFit="1" customWidth="1"/>
    <col min="2798" max="2798" width="11.7109375" style="5" bestFit="1" customWidth="1"/>
    <col min="2799" max="2799" width="14.28515625" style="5" customWidth="1"/>
    <col min="2800" max="2800" width="11.7109375" style="5" bestFit="1" customWidth="1"/>
    <col min="2801" max="2801" width="14.140625" style="5" bestFit="1" customWidth="1"/>
    <col min="2802" max="2802" width="16.7109375" style="5" customWidth="1"/>
    <col min="2803" max="2803" width="16.5703125" style="5" customWidth="1"/>
    <col min="2804" max="2805" width="7.85546875" style="5" bestFit="1" customWidth="1"/>
    <col min="2806" max="2806" width="8" style="5" bestFit="1" customWidth="1"/>
    <col min="2807" max="2808" width="7.85546875" style="5" bestFit="1" customWidth="1"/>
    <col min="2809" max="2809" width="9.7109375" style="5" customWidth="1"/>
    <col min="2810" max="2810" width="12.85546875" style="5" customWidth="1"/>
    <col min="2811" max="3047" width="9.140625" style="5"/>
    <col min="3048" max="3048" width="9" style="5" bestFit="1" customWidth="1"/>
    <col min="3049" max="3049" width="9.85546875" style="5" bestFit="1" customWidth="1"/>
    <col min="3050" max="3050" width="9.140625" style="5" bestFit="1" customWidth="1"/>
    <col min="3051" max="3051" width="16" style="5" bestFit="1" customWidth="1"/>
    <col min="3052" max="3052" width="9" style="5" bestFit="1" customWidth="1"/>
    <col min="3053" max="3053" width="7.85546875" style="5" bestFit="1" customWidth="1"/>
    <col min="3054" max="3054" width="11.7109375" style="5" bestFit="1" customWidth="1"/>
    <col min="3055" max="3055" width="14.28515625" style="5" customWidth="1"/>
    <col min="3056" max="3056" width="11.7109375" style="5" bestFit="1" customWidth="1"/>
    <col min="3057" max="3057" width="14.140625" style="5" bestFit="1" customWidth="1"/>
    <col min="3058" max="3058" width="16.7109375" style="5" customWidth="1"/>
    <col min="3059" max="3059" width="16.5703125" style="5" customWidth="1"/>
    <col min="3060" max="3061" width="7.85546875" style="5" bestFit="1" customWidth="1"/>
    <col min="3062" max="3062" width="8" style="5" bestFit="1" customWidth="1"/>
    <col min="3063" max="3064" width="7.85546875" style="5" bestFit="1" customWidth="1"/>
    <col min="3065" max="3065" width="9.7109375" style="5" customWidth="1"/>
    <col min="3066" max="3066" width="12.85546875" style="5" customWidth="1"/>
    <col min="3067" max="3303" width="9.140625" style="5"/>
    <col min="3304" max="3304" width="9" style="5" bestFit="1" customWidth="1"/>
    <col min="3305" max="3305" width="9.85546875" style="5" bestFit="1" customWidth="1"/>
    <col min="3306" max="3306" width="9.140625" style="5" bestFit="1" customWidth="1"/>
    <col min="3307" max="3307" width="16" style="5" bestFit="1" customWidth="1"/>
    <col min="3308" max="3308" width="9" style="5" bestFit="1" customWidth="1"/>
    <col min="3309" max="3309" width="7.85546875" style="5" bestFit="1" customWidth="1"/>
    <col min="3310" max="3310" width="11.7109375" style="5" bestFit="1" customWidth="1"/>
    <col min="3311" max="3311" width="14.28515625" style="5" customWidth="1"/>
    <col min="3312" max="3312" width="11.7109375" style="5" bestFit="1" customWidth="1"/>
    <col min="3313" max="3313" width="14.140625" style="5" bestFit="1" customWidth="1"/>
    <col min="3314" max="3314" width="16.7109375" style="5" customWidth="1"/>
    <col min="3315" max="3315" width="16.5703125" style="5" customWidth="1"/>
    <col min="3316" max="3317" width="7.85546875" style="5" bestFit="1" customWidth="1"/>
    <col min="3318" max="3318" width="8" style="5" bestFit="1" customWidth="1"/>
    <col min="3319" max="3320" width="7.85546875" style="5" bestFit="1" customWidth="1"/>
    <col min="3321" max="3321" width="9.7109375" style="5" customWidth="1"/>
    <col min="3322" max="3322" width="12.85546875" style="5" customWidth="1"/>
    <col min="3323" max="3559" width="9.140625" style="5"/>
    <col min="3560" max="3560" width="9" style="5" bestFit="1" customWidth="1"/>
    <col min="3561" max="3561" width="9.85546875" style="5" bestFit="1" customWidth="1"/>
    <col min="3562" max="3562" width="9.140625" style="5" bestFit="1" customWidth="1"/>
    <col min="3563" max="3563" width="16" style="5" bestFit="1" customWidth="1"/>
    <col min="3564" max="3564" width="9" style="5" bestFit="1" customWidth="1"/>
    <col min="3565" max="3565" width="7.85546875" style="5" bestFit="1" customWidth="1"/>
    <col min="3566" max="3566" width="11.7109375" style="5" bestFit="1" customWidth="1"/>
    <col min="3567" max="3567" width="14.28515625" style="5" customWidth="1"/>
    <col min="3568" max="3568" width="11.7109375" style="5" bestFit="1" customWidth="1"/>
    <col min="3569" max="3569" width="14.140625" style="5" bestFit="1" customWidth="1"/>
    <col min="3570" max="3570" width="16.7109375" style="5" customWidth="1"/>
    <col min="3571" max="3571" width="16.5703125" style="5" customWidth="1"/>
    <col min="3572" max="3573" width="7.85546875" style="5" bestFit="1" customWidth="1"/>
    <col min="3574" max="3574" width="8" style="5" bestFit="1" customWidth="1"/>
    <col min="3575" max="3576" width="7.85546875" style="5" bestFit="1" customWidth="1"/>
    <col min="3577" max="3577" width="9.7109375" style="5" customWidth="1"/>
    <col min="3578" max="3578" width="12.85546875" style="5" customWidth="1"/>
    <col min="3579" max="3815" width="9.140625" style="5"/>
    <col min="3816" max="3816" width="9" style="5" bestFit="1" customWidth="1"/>
    <col min="3817" max="3817" width="9.85546875" style="5" bestFit="1" customWidth="1"/>
    <col min="3818" max="3818" width="9.140625" style="5" bestFit="1" customWidth="1"/>
    <col min="3819" max="3819" width="16" style="5" bestFit="1" customWidth="1"/>
    <col min="3820" max="3820" width="9" style="5" bestFit="1" customWidth="1"/>
    <col min="3821" max="3821" width="7.85546875" style="5" bestFit="1" customWidth="1"/>
    <col min="3822" max="3822" width="11.7109375" style="5" bestFit="1" customWidth="1"/>
    <col min="3823" max="3823" width="14.28515625" style="5" customWidth="1"/>
    <col min="3824" max="3824" width="11.7109375" style="5" bestFit="1" customWidth="1"/>
    <col min="3825" max="3825" width="14.140625" style="5" bestFit="1" customWidth="1"/>
    <col min="3826" max="3826" width="16.7109375" style="5" customWidth="1"/>
    <col min="3827" max="3827" width="16.5703125" style="5" customWidth="1"/>
    <col min="3828" max="3829" width="7.85546875" style="5" bestFit="1" customWidth="1"/>
    <col min="3830" max="3830" width="8" style="5" bestFit="1" customWidth="1"/>
    <col min="3831" max="3832" width="7.85546875" style="5" bestFit="1" customWidth="1"/>
    <col min="3833" max="3833" width="9.7109375" style="5" customWidth="1"/>
    <col min="3834" max="3834" width="12.85546875" style="5" customWidth="1"/>
    <col min="3835" max="4071" width="9.140625" style="5"/>
    <col min="4072" max="4072" width="9" style="5" bestFit="1" customWidth="1"/>
    <col min="4073" max="4073" width="9.85546875" style="5" bestFit="1" customWidth="1"/>
    <col min="4074" max="4074" width="9.140625" style="5" bestFit="1" customWidth="1"/>
    <col min="4075" max="4075" width="16" style="5" bestFit="1" customWidth="1"/>
    <col min="4076" max="4076" width="9" style="5" bestFit="1" customWidth="1"/>
    <col min="4077" max="4077" width="7.85546875" style="5" bestFit="1" customWidth="1"/>
    <col min="4078" max="4078" width="11.7109375" style="5" bestFit="1" customWidth="1"/>
    <col min="4079" max="4079" width="14.28515625" style="5" customWidth="1"/>
    <col min="4080" max="4080" width="11.7109375" style="5" bestFit="1" customWidth="1"/>
    <col min="4081" max="4081" width="14.140625" style="5" bestFit="1" customWidth="1"/>
    <col min="4082" max="4082" width="16.7109375" style="5" customWidth="1"/>
    <col min="4083" max="4083" width="16.5703125" style="5" customWidth="1"/>
    <col min="4084" max="4085" width="7.85546875" style="5" bestFit="1" customWidth="1"/>
    <col min="4086" max="4086" width="8" style="5" bestFit="1" customWidth="1"/>
    <col min="4087" max="4088" width="7.85546875" style="5" bestFit="1" customWidth="1"/>
    <col min="4089" max="4089" width="9.7109375" style="5" customWidth="1"/>
    <col min="4090" max="4090" width="12.85546875" style="5" customWidth="1"/>
    <col min="4091" max="4327" width="9.140625" style="5"/>
    <col min="4328" max="4328" width="9" style="5" bestFit="1" customWidth="1"/>
    <col min="4329" max="4329" width="9.85546875" style="5" bestFit="1" customWidth="1"/>
    <col min="4330" max="4330" width="9.140625" style="5" bestFit="1" customWidth="1"/>
    <col min="4331" max="4331" width="16" style="5" bestFit="1" customWidth="1"/>
    <col min="4332" max="4332" width="9" style="5" bestFit="1" customWidth="1"/>
    <col min="4333" max="4333" width="7.85546875" style="5" bestFit="1" customWidth="1"/>
    <col min="4334" max="4334" width="11.7109375" style="5" bestFit="1" customWidth="1"/>
    <col min="4335" max="4335" width="14.28515625" style="5" customWidth="1"/>
    <col min="4336" max="4336" width="11.7109375" style="5" bestFit="1" customWidth="1"/>
    <col min="4337" max="4337" width="14.140625" style="5" bestFit="1" customWidth="1"/>
    <col min="4338" max="4338" width="16.7109375" style="5" customWidth="1"/>
    <col min="4339" max="4339" width="16.5703125" style="5" customWidth="1"/>
    <col min="4340" max="4341" width="7.85546875" style="5" bestFit="1" customWidth="1"/>
    <col min="4342" max="4342" width="8" style="5" bestFit="1" customWidth="1"/>
    <col min="4343" max="4344" width="7.85546875" style="5" bestFit="1" customWidth="1"/>
    <col min="4345" max="4345" width="9.7109375" style="5" customWidth="1"/>
    <col min="4346" max="4346" width="12.85546875" style="5" customWidth="1"/>
    <col min="4347" max="4583" width="9.140625" style="5"/>
    <col min="4584" max="4584" width="9" style="5" bestFit="1" customWidth="1"/>
    <col min="4585" max="4585" width="9.85546875" style="5" bestFit="1" customWidth="1"/>
    <col min="4586" max="4586" width="9.140625" style="5" bestFit="1" customWidth="1"/>
    <col min="4587" max="4587" width="16" style="5" bestFit="1" customWidth="1"/>
    <col min="4588" max="4588" width="9" style="5" bestFit="1" customWidth="1"/>
    <col min="4589" max="4589" width="7.85546875" style="5" bestFit="1" customWidth="1"/>
    <col min="4590" max="4590" width="11.7109375" style="5" bestFit="1" customWidth="1"/>
    <col min="4591" max="4591" width="14.28515625" style="5" customWidth="1"/>
    <col min="4592" max="4592" width="11.7109375" style="5" bestFit="1" customWidth="1"/>
    <col min="4593" max="4593" width="14.140625" style="5" bestFit="1" customWidth="1"/>
    <col min="4594" max="4594" width="16.7109375" style="5" customWidth="1"/>
    <col min="4595" max="4595" width="16.5703125" style="5" customWidth="1"/>
    <col min="4596" max="4597" width="7.85546875" style="5" bestFit="1" customWidth="1"/>
    <col min="4598" max="4598" width="8" style="5" bestFit="1" customWidth="1"/>
    <col min="4599" max="4600" width="7.85546875" style="5" bestFit="1" customWidth="1"/>
    <col min="4601" max="4601" width="9.7109375" style="5" customWidth="1"/>
    <col min="4602" max="4602" width="12.85546875" style="5" customWidth="1"/>
    <col min="4603" max="4839" width="9.140625" style="5"/>
    <col min="4840" max="4840" width="9" style="5" bestFit="1" customWidth="1"/>
    <col min="4841" max="4841" width="9.85546875" style="5" bestFit="1" customWidth="1"/>
    <col min="4842" max="4842" width="9.140625" style="5" bestFit="1" customWidth="1"/>
    <col min="4843" max="4843" width="16" style="5" bestFit="1" customWidth="1"/>
    <col min="4844" max="4844" width="9" style="5" bestFit="1" customWidth="1"/>
    <col min="4845" max="4845" width="7.85546875" style="5" bestFit="1" customWidth="1"/>
    <col min="4846" max="4846" width="11.7109375" style="5" bestFit="1" customWidth="1"/>
    <col min="4847" max="4847" width="14.28515625" style="5" customWidth="1"/>
    <col min="4848" max="4848" width="11.7109375" style="5" bestFit="1" customWidth="1"/>
    <col min="4849" max="4849" width="14.140625" style="5" bestFit="1" customWidth="1"/>
    <col min="4850" max="4850" width="16.7109375" style="5" customWidth="1"/>
    <col min="4851" max="4851" width="16.5703125" style="5" customWidth="1"/>
    <col min="4852" max="4853" width="7.85546875" style="5" bestFit="1" customWidth="1"/>
    <col min="4854" max="4854" width="8" style="5" bestFit="1" customWidth="1"/>
    <col min="4855" max="4856" width="7.85546875" style="5" bestFit="1" customWidth="1"/>
    <col min="4857" max="4857" width="9.7109375" style="5" customWidth="1"/>
    <col min="4858" max="4858" width="12.85546875" style="5" customWidth="1"/>
    <col min="4859" max="5095" width="9.140625" style="5"/>
    <col min="5096" max="5096" width="9" style="5" bestFit="1" customWidth="1"/>
    <col min="5097" max="5097" width="9.85546875" style="5" bestFit="1" customWidth="1"/>
    <col min="5098" max="5098" width="9.140625" style="5" bestFit="1" customWidth="1"/>
    <col min="5099" max="5099" width="16" style="5" bestFit="1" customWidth="1"/>
    <col min="5100" max="5100" width="9" style="5" bestFit="1" customWidth="1"/>
    <col min="5101" max="5101" width="7.85546875" style="5" bestFit="1" customWidth="1"/>
    <col min="5102" max="5102" width="11.7109375" style="5" bestFit="1" customWidth="1"/>
    <col min="5103" max="5103" width="14.28515625" style="5" customWidth="1"/>
    <col min="5104" max="5104" width="11.7109375" style="5" bestFit="1" customWidth="1"/>
    <col min="5105" max="5105" width="14.140625" style="5" bestFit="1" customWidth="1"/>
    <col min="5106" max="5106" width="16.7109375" style="5" customWidth="1"/>
    <col min="5107" max="5107" width="16.5703125" style="5" customWidth="1"/>
    <col min="5108" max="5109" width="7.85546875" style="5" bestFit="1" customWidth="1"/>
    <col min="5110" max="5110" width="8" style="5" bestFit="1" customWidth="1"/>
    <col min="5111" max="5112" width="7.85546875" style="5" bestFit="1" customWidth="1"/>
    <col min="5113" max="5113" width="9.7109375" style="5" customWidth="1"/>
    <col min="5114" max="5114" width="12.85546875" style="5" customWidth="1"/>
    <col min="5115" max="5351" width="9.140625" style="5"/>
    <col min="5352" max="5352" width="9" style="5" bestFit="1" customWidth="1"/>
    <col min="5353" max="5353" width="9.85546875" style="5" bestFit="1" customWidth="1"/>
    <col min="5354" max="5354" width="9.140625" style="5" bestFit="1" customWidth="1"/>
    <col min="5355" max="5355" width="16" style="5" bestFit="1" customWidth="1"/>
    <col min="5356" max="5356" width="9" style="5" bestFit="1" customWidth="1"/>
    <col min="5357" max="5357" width="7.85546875" style="5" bestFit="1" customWidth="1"/>
    <col min="5358" max="5358" width="11.7109375" style="5" bestFit="1" customWidth="1"/>
    <col min="5359" max="5359" width="14.28515625" style="5" customWidth="1"/>
    <col min="5360" max="5360" width="11.7109375" style="5" bestFit="1" customWidth="1"/>
    <col min="5361" max="5361" width="14.140625" style="5" bestFit="1" customWidth="1"/>
    <col min="5362" max="5362" width="16.7109375" style="5" customWidth="1"/>
    <col min="5363" max="5363" width="16.5703125" style="5" customWidth="1"/>
    <col min="5364" max="5365" width="7.85546875" style="5" bestFit="1" customWidth="1"/>
    <col min="5366" max="5366" width="8" style="5" bestFit="1" customWidth="1"/>
    <col min="5367" max="5368" width="7.85546875" style="5" bestFit="1" customWidth="1"/>
    <col min="5369" max="5369" width="9.7109375" style="5" customWidth="1"/>
    <col min="5370" max="5370" width="12.85546875" style="5" customWidth="1"/>
    <col min="5371" max="5607" width="9.140625" style="5"/>
    <col min="5608" max="5608" width="9" style="5" bestFit="1" customWidth="1"/>
    <col min="5609" max="5609" width="9.85546875" style="5" bestFit="1" customWidth="1"/>
    <col min="5610" max="5610" width="9.140625" style="5" bestFit="1" customWidth="1"/>
    <col min="5611" max="5611" width="16" style="5" bestFit="1" customWidth="1"/>
    <col min="5612" max="5612" width="9" style="5" bestFit="1" customWidth="1"/>
    <col min="5613" max="5613" width="7.85546875" style="5" bestFit="1" customWidth="1"/>
    <col min="5614" max="5614" width="11.7109375" style="5" bestFit="1" customWidth="1"/>
    <col min="5615" max="5615" width="14.28515625" style="5" customWidth="1"/>
    <col min="5616" max="5616" width="11.7109375" style="5" bestFit="1" customWidth="1"/>
    <col min="5617" max="5617" width="14.140625" style="5" bestFit="1" customWidth="1"/>
    <col min="5618" max="5618" width="16.7109375" style="5" customWidth="1"/>
    <col min="5619" max="5619" width="16.5703125" style="5" customWidth="1"/>
    <col min="5620" max="5621" width="7.85546875" style="5" bestFit="1" customWidth="1"/>
    <col min="5622" max="5622" width="8" style="5" bestFit="1" customWidth="1"/>
    <col min="5623" max="5624" width="7.85546875" style="5" bestFit="1" customWidth="1"/>
    <col min="5625" max="5625" width="9.7109375" style="5" customWidth="1"/>
    <col min="5626" max="5626" width="12.85546875" style="5" customWidth="1"/>
    <col min="5627" max="5863" width="9.140625" style="5"/>
    <col min="5864" max="5864" width="9" style="5" bestFit="1" customWidth="1"/>
    <col min="5865" max="5865" width="9.85546875" style="5" bestFit="1" customWidth="1"/>
    <col min="5866" max="5866" width="9.140625" style="5" bestFit="1" customWidth="1"/>
    <col min="5867" max="5867" width="16" style="5" bestFit="1" customWidth="1"/>
    <col min="5868" max="5868" width="9" style="5" bestFit="1" customWidth="1"/>
    <col min="5869" max="5869" width="7.85546875" style="5" bestFit="1" customWidth="1"/>
    <col min="5870" max="5870" width="11.7109375" style="5" bestFit="1" customWidth="1"/>
    <col min="5871" max="5871" width="14.28515625" style="5" customWidth="1"/>
    <col min="5872" max="5872" width="11.7109375" style="5" bestFit="1" customWidth="1"/>
    <col min="5873" max="5873" width="14.140625" style="5" bestFit="1" customWidth="1"/>
    <col min="5874" max="5874" width="16.7109375" style="5" customWidth="1"/>
    <col min="5875" max="5875" width="16.5703125" style="5" customWidth="1"/>
    <col min="5876" max="5877" width="7.85546875" style="5" bestFit="1" customWidth="1"/>
    <col min="5878" max="5878" width="8" style="5" bestFit="1" customWidth="1"/>
    <col min="5879" max="5880" width="7.85546875" style="5" bestFit="1" customWidth="1"/>
    <col min="5881" max="5881" width="9.7109375" style="5" customWidth="1"/>
    <col min="5882" max="5882" width="12.85546875" style="5" customWidth="1"/>
    <col min="5883" max="6119" width="9.140625" style="5"/>
    <col min="6120" max="6120" width="9" style="5" bestFit="1" customWidth="1"/>
    <col min="6121" max="6121" width="9.85546875" style="5" bestFit="1" customWidth="1"/>
    <col min="6122" max="6122" width="9.140625" style="5" bestFit="1" customWidth="1"/>
    <col min="6123" max="6123" width="16" style="5" bestFit="1" customWidth="1"/>
    <col min="6124" max="6124" width="9" style="5" bestFit="1" customWidth="1"/>
    <col min="6125" max="6125" width="7.85546875" style="5" bestFit="1" customWidth="1"/>
    <col min="6126" max="6126" width="11.7109375" style="5" bestFit="1" customWidth="1"/>
    <col min="6127" max="6127" width="14.28515625" style="5" customWidth="1"/>
    <col min="6128" max="6128" width="11.7109375" style="5" bestFit="1" customWidth="1"/>
    <col min="6129" max="6129" width="14.140625" style="5" bestFit="1" customWidth="1"/>
    <col min="6130" max="6130" width="16.7109375" style="5" customWidth="1"/>
    <col min="6131" max="6131" width="16.5703125" style="5" customWidth="1"/>
    <col min="6132" max="6133" width="7.85546875" style="5" bestFit="1" customWidth="1"/>
    <col min="6134" max="6134" width="8" style="5" bestFit="1" customWidth="1"/>
    <col min="6135" max="6136" width="7.85546875" style="5" bestFit="1" customWidth="1"/>
    <col min="6137" max="6137" width="9.7109375" style="5" customWidth="1"/>
    <col min="6138" max="6138" width="12.85546875" style="5" customWidth="1"/>
    <col min="6139" max="6375" width="9.140625" style="5"/>
    <col min="6376" max="6376" width="9" style="5" bestFit="1" customWidth="1"/>
    <col min="6377" max="6377" width="9.85546875" style="5" bestFit="1" customWidth="1"/>
    <col min="6378" max="6378" width="9.140625" style="5" bestFit="1" customWidth="1"/>
    <col min="6379" max="6379" width="16" style="5" bestFit="1" customWidth="1"/>
    <col min="6380" max="6380" width="9" style="5" bestFit="1" customWidth="1"/>
    <col min="6381" max="6381" width="7.85546875" style="5" bestFit="1" customWidth="1"/>
    <col min="6382" max="6382" width="11.7109375" style="5" bestFit="1" customWidth="1"/>
    <col min="6383" max="6383" width="14.28515625" style="5" customWidth="1"/>
    <col min="6384" max="6384" width="11.7109375" style="5" bestFit="1" customWidth="1"/>
    <col min="6385" max="6385" width="14.140625" style="5" bestFit="1" customWidth="1"/>
    <col min="6386" max="6386" width="16.7109375" style="5" customWidth="1"/>
    <col min="6387" max="6387" width="16.5703125" style="5" customWidth="1"/>
    <col min="6388" max="6389" width="7.85546875" style="5" bestFit="1" customWidth="1"/>
    <col min="6390" max="6390" width="8" style="5" bestFit="1" customWidth="1"/>
    <col min="6391" max="6392" width="7.85546875" style="5" bestFit="1" customWidth="1"/>
    <col min="6393" max="6393" width="9.7109375" style="5" customWidth="1"/>
    <col min="6394" max="6394" width="12.85546875" style="5" customWidth="1"/>
    <col min="6395" max="6631" width="9.140625" style="5"/>
    <col min="6632" max="6632" width="9" style="5" bestFit="1" customWidth="1"/>
    <col min="6633" max="6633" width="9.85546875" style="5" bestFit="1" customWidth="1"/>
    <col min="6634" max="6634" width="9.140625" style="5" bestFit="1" customWidth="1"/>
    <col min="6635" max="6635" width="16" style="5" bestFit="1" customWidth="1"/>
    <col min="6636" max="6636" width="9" style="5" bestFit="1" customWidth="1"/>
    <col min="6637" max="6637" width="7.85546875" style="5" bestFit="1" customWidth="1"/>
    <col min="6638" max="6638" width="11.7109375" style="5" bestFit="1" customWidth="1"/>
    <col min="6639" max="6639" width="14.28515625" style="5" customWidth="1"/>
    <col min="6640" max="6640" width="11.7109375" style="5" bestFit="1" customWidth="1"/>
    <col min="6641" max="6641" width="14.140625" style="5" bestFit="1" customWidth="1"/>
    <col min="6642" max="6642" width="16.7109375" style="5" customWidth="1"/>
    <col min="6643" max="6643" width="16.5703125" style="5" customWidth="1"/>
    <col min="6644" max="6645" width="7.85546875" style="5" bestFit="1" customWidth="1"/>
    <col min="6646" max="6646" width="8" style="5" bestFit="1" customWidth="1"/>
    <col min="6647" max="6648" width="7.85546875" style="5" bestFit="1" customWidth="1"/>
    <col min="6649" max="6649" width="9.7109375" style="5" customWidth="1"/>
    <col min="6650" max="6650" width="12.85546875" style="5" customWidth="1"/>
    <col min="6651" max="6887" width="9.140625" style="5"/>
    <col min="6888" max="6888" width="9" style="5" bestFit="1" customWidth="1"/>
    <col min="6889" max="6889" width="9.85546875" style="5" bestFit="1" customWidth="1"/>
    <col min="6890" max="6890" width="9.140625" style="5" bestFit="1" customWidth="1"/>
    <col min="6891" max="6891" width="16" style="5" bestFit="1" customWidth="1"/>
    <col min="6892" max="6892" width="9" style="5" bestFit="1" customWidth="1"/>
    <col min="6893" max="6893" width="7.85546875" style="5" bestFit="1" customWidth="1"/>
    <col min="6894" max="6894" width="11.7109375" style="5" bestFit="1" customWidth="1"/>
    <col min="6895" max="6895" width="14.28515625" style="5" customWidth="1"/>
    <col min="6896" max="6896" width="11.7109375" style="5" bestFit="1" customWidth="1"/>
    <col min="6897" max="6897" width="14.140625" style="5" bestFit="1" customWidth="1"/>
    <col min="6898" max="6898" width="16.7109375" style="5" customWidth="1"/>
    <col min="6899" max="6899" width="16.5703125" style="5" customWidth="1"/>
    <col min="6900" max="6901" width="7.85546875" style="5" bestFit="1" customWidth="1"/>
    <col min="6902" max="6902" width="8" style="5" bestFit="1" customWidth="1"/>
    <col min="6903" max="6904" width="7.85546875" style="5" bestFit="1" customWidth="1"/>
    <col min="6905" max="6905" width="9.7109375" style="5" customWidth="1"/>
    <col min="6906" max="6906" width="12.85546875" style="5" customWidth="1"/>
    <col min="6907" max="7143" width="9.140625" style="5"/>
    <col min="7144" max="7144" width="9" style="5" bestFit="1" customWidth="1"/>
    <col min="7145" max="7145" width="9.85546875" style="5" bestFit="1" customWidth="1"/>
    <col min="7146" max="7146" width="9.140625" style="5" bestFit="1" customWidth="1"/>
    <col min="7147" max="7147" width="16" style="5" bestFit="1" customWidth="1"/>
    <col min="7148" max="7148" width="9" style="5" bestFit="1" customWidth="1"/>
    <col min="7149" max="7149" width="7.85546875" style="5" bestFit="1" customWidth="1"/>
    <col min="7150" max="7150" width="11.7109375" style="5" bestFit="1" customWidth="1"/>
    <col min="7151" max="7151" width="14.28515625" style="5" customWidth="1"/>
    <col min="7152" max="7152" width="11.7109375" style="5" bestFit="1" customWidth="1"/>
    <col min="7153" max="7153" width="14.140625" style="5" bestFit="1" customWidth="1"/>
    <col min="7154" max="7154" width="16.7109375" style="5" customWidth="1"/>
    <col min="7155" max="7155" width="16.5703125" style="5" customWidth="1"/>
    <col min="7156" max="7157" width="7.85546875" style="5" bestFit="1" customWidth="1"/>
    <col min="7158" max="7158" width="8" style="5" bestFit="1" customWidth="1"/>
    <col min="7159" max="7160" width="7.85546875" style="5" bestFit="1" customWidth="1"/>
    <col min="7161" max="7161" width="9.7109375" style="5" customWidth="1"/>
    <col min="7162" max="7162" width="12.85546875" style="5" customWidth="1"/>
    <col min="7163" max="7399" width="9.140625" style="5"/>
    <col min="7400" max="7400" width="9" style="5" bestFit="1" customWidth="1"/>
    <col min="7401" max="7401" width="9.85546875" style="5" bestFit="1" customWidth="1"/>
    <col min="7402" max="7402" width="9.140625" style="5" bestFit="1" customWidth="1"/>
    <col min="7403" max="7403" width="16" style="5" bestFit="1" customWidth="1"/>
    <col min="7404" max="7404" width="9" style="5" bestFit="1" customWidth="1"/>
    <col min="7405" max="7405" width="7.85546875" style="5" bestFit="1" customWidth="1"/>
    <col min="7406" max="7406" width="11.7109375" style="5" bestFit="1" customWidth="1"/>
    <col min="7407" max="7407" width="14.28515625" style="5" customWidth="1"/>
    <col min="7408" max="7408" width="11.7109375" style="5" bestFit="1" customWidth="1"/>
    <col min="7409" max="7409" width="14.140625" style="5" bestFit="1" customWidth="1"/>
    <col min="7410" max="7410" width="16.7109375" style="5" customWidth="1"/>
    <col min="7411" max="7411" width="16.5703125" style="5" customWidth="1"/>
    <col min="7412" max="7413" width="7.85546875" style="5" bestFit="1" customWidth="1"/>
    <col min="7414" max="7414" width="8" style="5" bestFit="1" customWidth="1"/>
    <col min="7415" max="7416" width="7.85546875" style="5" bestFit="1" customWidth="1"/>
    <col min="7417" max="7417" width="9.7109375" style="5" customWidth="1"/>
    <col min="7418" max="7418" width="12.85546875" style="5" customWidth="1"/>
    <col min="7419" max="7655" width="9.140625" style="5"/>
    <col min="7656" max="7656" width="9" style="5" bestFit="1" customWidth="1"/>
    <col min="7657" max="7657" width="9.85546875" style="5" bestFit="1" customWidth="1"/>
    <col min="7658" max="7658" width="9.140625" style="5" bestFit="1" customWidth="1"/>
    <col min="7659" max="7659" width="16" style="5" bestFit="1" customWidth="1"/>
    <col min="7660" max="7660" width="9" style="5" bestFit="1" customWidth="1"/>
    <col min="7661" max="7661" width="7.85546875" style="5" bestFit="1" customWidth="1"/>
    <col min="7662" max="7662" width="11.7109375" style="5" bestFit="1" customWidth="1"/>
    <col min="7663" max="7663" width="14.28515625" style="5" customWidth="1"/>
    <col min="7664" max="7664" width="11.7109375" style="5" bestFit="1" customWidth="1"/>
    <col min="7665" max="7665" width="14.140625" style="5" bestFit="1" customWidth="1"/>
    <col min="7666" max="7666" width="16.7109375" style="5" customWidth="1"/>
    <col min="7667" max="7667" width="16.5703125" style="5" customWidth="1"/>
    <col min="7668" max="7669" width="7.85546875" style="5" bestFit="1" customWidth="1"/>
    <col min="7670" max="7670" width="8" style="5" bestFit="1" customWidth="1"/>
    <col min="7671" max="7672" width="7.85546875" style="5" bestFit="1" customWidth="1"/>
    <col min="7673" max="7673" width="9.7109375" style="5" customWidth="1"/>
    <col min="7674" max="7674" width="12.85546875" style="5" customWidth="1"/>
    <col min="7675" max="7911" width="9.140625" style="5"/>
    <col min="7912" max="7912" width="9" style="5" bestFit="1" customWidth="1"/>
    <col min="7913" max="7913" width="9.85546875" style="5" bestFit="1" customWidth="1"/>
    <col min="7914" max="7914" width="9.140625" style="5" bestFit="1" customWidth="1"/>
    <col min="7915" max="7915" width="16" style="5" bestFit="1" customWidth="1"/>
    <col min="7916" max="7916" width="9" style="5" bestFit="1" customWidth="1"/>
    <col min="7917" max="7917" width="7.85546875" style="5" bestFit="1" customWidth="1"/>
    <col min="7918" max="7918" width="11.7109375" style="5" bestFit="1" customWidth="1"/>
    <col min="7919" max="7919" width="14.28515625" style="5" customWidth="1"/>
    <col min="7920" max="7920" width="11.7109375" style="5" bestFit="1" customWidth="1"/>
    <col min="7921" max="7921" width="14.140625" style="5" bestFit="1" customWidth="1"/>
    <col min="7922" max="7922" width="16.7109375" style="5" customWidth="1"/>
    <col min="7923" max="7923" width="16.5703125" style="5" customWidth="1"/>
    <col min="7924" max="7925" width="7.85546875" style="5" bestFit="1" customWidth="1"/>
    <col min="7926" max="7926" width="8" style="5" bestFit="1" customWidth="1"/>
    <col min="7927" max="7928" width="7.85546875" style="5" bestFit="1" customWidth="1"/>
    <col min="7929" max="7929" width="9.7109375" style="5" customWidth="1"/>
    <col min="7930" max="7930" width="12.85546875" style="5" customWidth="1"/>
    <col min="7931" max="8167" width="9.140625" style="5"/>
    <col min="8168" max="8168" width="9" style="5" bestFit="1" customWidth="1"/>
    <col min="8169" max="8169" width="9.85546875" style="5" bestFit="1" customWidth="1"/>
    <col min="8170" max="8170" width="9.140625" style="5" bestFit="1" customWidth="1"/>
    <col min="8171" max="8171" width="16" style="5" bestFit="1" customWidth="1"/>
    <col min="8172" max="8172" width="9" style="5" bestFit="1" customWidth="1"/>
    <col min="8173" max="8173" width="7.85546875" style="5" bestFit="1" customWidth="1"/>
    <col min="8174" max="8174" width="11.7109375" style="5" bestFit="1" customWidth="1"/>
    <col min="8175" max="8175" width="14.28515625" style="5" customWidth="1"/>
    <col min="8176" max="8176" width="11.7109375" style="5" bestFit="1" customWidth="1"/>
    <col min="8177" max="8177" width="14.140625" style="5" bestFit="1" customWidth="1"/>
    <col min="8178" max="8178" width="16.7109375" style="5" customWidth="1"/>
    <col min="8179" max="8179" width="16.5703125" style="5" customWidth="1"/>
    <col min="8180" max="8181" width="7.85546875" style="5" bestFit="1" customWidth="1"/>
    <col min="8182" max="8182" width="8" style="5" bestFit="1" customWidth="1"/>
    <col min="8183" max="8184" width="7.85546875" style="5" bestFit="1" customWidth="1"/>
    <col min="8185" max="8185" width="9.7109375" style="5" customWidth="1"/>
    <col min="8186" max="8186" width="12.85546875" style="5" customWidth="1"/>
    <col min="8187" max="8423" width="9.140625" style="5"/>
    <col min="8424" max="8424" width="9" style="5" bestFit="1" customWidth="1"/>
    <col min="8425" max="8425" width="9.85546875" style="5" bestFit="1" customWidth="1"/>
    <col min="8426" max="8426" width="9.140625" style="5" bestFit="1" customWidth="1"/>
    <col min="8427" max="8427" width="16" style="5" bestFit="1" customWidth="1"/>
    <col min="8428" max="8428" width="9" style="5" bestFit="1" customWidth="1"/>
    <col min="8429" max="8429" width="7.85546875" style="5" bestFit="1" customWidth="1"/>
    <col min="8430" max="8430" width="11.7109375" style="5" bestFit="1" customWidth="1"/>
    <col min="8431" max="8431" width="14.28515625" style="5" customWidth="1"/>
    <col min="8432" max="8432" width="11.7109375" style="5" bestFit="1" customWidth="1"/>
    <col min="8433" max="8433" width="14.140625" style="5" bestFit="1" customWidth="1"/>
    <col min="8434" max="8434" width="16.7109375" style="5" customWidth="1"/>
    <col min="8435" max="8435" width="16.5703125" style="5" customWidth="1"/>
    <col min="8436" max="8437" width="7.85546875" style="5" bestFit="1" customWidth="1"/>
    <col min="8438" max="8438" width="8" style="5" bestFit="1" customWidth="1"/>
    <col min="8439" max="8440" width="7.85546875" style="5" bestFit="1" customWidth="1"/>
    <col min="8441" max="8441" width="9.7109375" style="5" customWidth="1"/>
    <col min="8442" max="8442" width="12.85546875" style="5" customWidth="1"/>
    <col min="8443" max="8679" width="9.140625" style="5"/>
    <col min="8680" max="8680" width="9" style="5" bestFit="1" customWidth="1"/>
    <col min="8681" max="8681" width="9.85546875" style="5" bestFit="1" customWidth="1"/>
    <col min="8682" max="8682" width="9.140625" style="5" bestFit="1" customWidth="1"/>
    <col min="8683" max="8683" width="16" style="5" bestFit="1" customWidth="1"/>
    <col min="8684" max="8684" width="9" style="5" bestFit="1" customWidth="1"/>
    <col min="8685" max="8685" width="7.85546875" style="5" bestFit="1" customWidth="1"/>
    <col min="8686" max="8686" width="11.7109375" style="5" bestFit="1" customWidth="1"/>
    <col min="8687" max="8687" width="14.28515625" style="5" customWidth="1"/>
    <col min="8688" max="8688" width="11.7109375" style="5" bestFit="1" customWidth="1"/>
    <col min="8689" max="8689" width="14.140625" style="5" bestFit="1" customWidth="1"/>
    <col min="8690" max="8690" width="16.7109375" style="5" customWidth="1"/>
    <col min="8691" max="8691" width="16.5703125" style="5" customWidth="1"/>
    <col min="8692" max="8693" width="7.85546875" style="5" bestFit="1" customWidth="1"/>
    <col min="8694" max="8694" width="8" style="5" bestFit="1" customWidth="1"/>
    <col min="8695" max="8696" width="7.85546875" style="5" bestFit="1" customWidth="1"/>
    <col min="8697" max="8697" width="9.7109375" style="5" customWidth="1"/>
    <col min="8698" max="8698" width="12.85546875" style="5" customWidth="1"/>
    <col min="8699" max="8935" width="9.140625" style="5"/>
    <col min="8936" max="8936" width="9" style="5" bestFit="1" customWidth="1"/>
    <col min="8937" max="8937" width="9.85546875" style="5" bestFit="1" customWidth="1"/>
    <col min="8938" max="8938" width="9.140625" style="5" bestFit="1" customWidth="1"/>
    <col min="8939" max="8939" width="16" style="5" bestFit="1" customWidth="1"/>
    <col min="8940" max="8940" width="9" style="5" bestFit="1" customWidth="1"/>
    <col min="8941" max="8941" width="7.85546875" style="5" bestFit="1" customWidth="1"/>
    <col min="8942" max="8942" width="11.7109375" style="5" bestFit="1" customWidth="1"/>
    <col min="8943" max="8943" width="14.28515625" style="5" customWidth="1"/>
    <col min="8944" max="8944" width="11.7109375" style="5" bestFit="1" customWidth="1"/>
    <col min="8945" max="8945" width="14.140625" style="5" bestFit="1" customWidth="1"/>
    <col min="8946" max="8946" width="16.7109375" style="5" customWidth="1"/>
    <col min="8947" max="8947" width="16.5703125" style="5" customWidth="1"/>
    <col min="8948" max="8949" width="7.85546875" style="5" bestFit="1" customWidth="1"/>
    <col min="8950" max="8950" width="8" style="5" bestFit="1" customWidth="1"/>
    <col min="8951" max="8952" width="7.85546875" style="5" bestFit="1" customWidth="1"/>
    <col min="8953" max="8953" width="9.7109375" style="5" customWidth="1"/>
    <col min="8954" max="8954" width="12.85546875" style="5" customWidth="1"/>
    <col min="8955" max="9191" width="9.140625" style="5"/>
    <col min="9192" max="9192" width="9" style="5" bestFit="1" customWidth="1"/>
    <col min="9193" max="9193" width="9.85546875" style="5" bestFit="1" customWidth="1"/>
    <col min="9194" max="9194" width="9.140625" style="5" bestFit="1" customWidth="1"/>
    <col min="9195" max="9195" width="16" style="5" bestFit="1" customWidth="1"/>
    <col min="9196" max="9196" width="9" style="5" bestFit="1" customWidth="1"/>
    <col min="9197" max="9197" width="7.85546875" style="5" bestFit="1" customWidth="1"/>
    <col min="9198" max="9198" width="11.7109375" style="5" bestFit="1" customWidth="1"/>
    <col min="9199" max="9199" width="14.28515625" style="5" customWidth="1"/>
    <col min="9200" max="9200" width="11.7109375" style="5" bestFit="1" customWidth="1"/>
    <col min="9201" max="9201" width="14.140625" style="5" bestFit="1" customWidth="1"/>
    <col min="9202" max="9202" width="16.7109375" style="5" customWidth="1"/>
    <col min="9203" max="9203" width="16.5703125" style="5" customWidth="1"/>
    <col min="9204" max="9205" width="7.85546875" style="5" bestFit="1" customWidth="1"/>
    <col min="9206" max="9206" width="8" style="5" bestFit="1" customWidth="1"/>
    <col min="9207" max="9208" width="7.85546875" style="5" bestFit="1" customWidth="1"/>
    <col min="9209" max="9209" width="9.7109375" style="5" customWidth="1"/>
    <col min="9210" max="9210" width="12.85546875" style="5" customWidth="1"/>
    <col min="9211" max="9447" width="9.140625" style="5"/>
    <col min="9448" max="9448" width="9" style="5" bestFit="1" customWidth="1"/>
    <col min="9449" max="9449" width="9.85546875" style="5" bestFit="1" customWidth="1"/>
    <col min="9450" max="9450" width="9.140625" style="5" bestFit="1" customWidth="1"/>
    <col min="9451" max="9451" width="16" style="5" bestFit="1" customWidth="1"/>
    <col min="9452" max="9452" width="9" style="5" bestFit="1" customWidth="1"/>
    <col min="9453" max="9453" width="7.85546875" style="5" bestFit="1" customWidth="1"/>
    <col min="9454" max="9454" width="11.7109375" style="5" bestFit="1" customWidth="1"/>
    <col min="9455" max="9455" width="14.28515625" style="5" customWidth="1"/>
    <col min="9456" max="9456" width="11.7109375" style="5" bestFit="1" customWidth="1"/>
    <col min="9457" max="9457" width="14.140625" style="5" bestFit="1" customWidth="1"/>
    <col min="9458" max="9458" width="16.7109375" style="5" customWidth="1"/>
    <col min="9459" max="9459" width="16.5703125" style="5" customWidth="1"/>
    <col min="9460" max="9461" width="7.85546875" style="5" bestFit="1" customWidth="1"/>
    <col min="9462" max="9462" width="8" style="5" bestFit="1" customWidth="1"/>
    <col min="9463" max="9464" width="7.85546875" style="5" bestFit="1" customWidth="1"/>
    <col min="9465" max="9465" width="9.7109375" style="5" customWidth="1"/>
    <col min="9466" max="9466" width="12.85546875" style="5" customWidth="1"/>
    <col min="9467" max="9703" width="9.140625" style="5"/>
    <col min="9704" max="9704" width="9" style="5" bestFit="1" customWidth="1"/>
    <col min="9705" max="9705" width="9.85546875" style="5" bestFit="1" customWidth="1"/>
    <col min="9706" max="9706" width="9.140625" style="5" bestFit="1" customWidth="1"/>
    <col min="9707" max="9707" width="16" style="5" bestFit="1" customWidth="1"/>
    <col min="9708" max="9708" width="9" style="5" bestFit="1" customWidth="1"/>
    <col min="9709" max="9709" width="7.85546875" style="5" bestFit="1" customWidth="1"/>
    <col min="9710" max="9710" width="11.7109375" style="5" bestFit="1" customWidth="1"/>
    <col min="9711" max="9711" width="14.28515625" style="5" customWidth="1"/>
    <col min="9712" max="9712" width="11.7109375" style="5" bestFit="1" customWidth="1"/>
    <col min="9713" max="9713" width="14.140625" style="5" bestFit="1" customWidth="1"/>
    <col min="9714" max="9714" width="16.7109375" style="5" customWidth="1"/>
    <col min="9715" max="9715" width="16.5703125" style="5" customWidth="1"/>
    <col min="9716" max="9717" width="7.85546875" style="5" bestFit="1" customWidth="1"/>
    <col min="9718" max="9718" width="8" style="5" bestFit="1" customWidth="1"/>
    <col min="9719" max="9720" width="7.85546875" style="5" bestFit="1" customWidth="1"/>
    <col min="9721" max="9721" width="9.7109375" style="5" customWidth="1"/>
    <col min="9722" max="9722" width="12.85546875" style="5" customWidth="1"/>
    <col min="9723" max="9959" width="9.140625" style="5"/>
    <col min="9960" max="9960" width="9" style="5" bestFit="1" customWidth="1"/>
    <col min="9961" max="9961" width="9.85546875" style="5" bestFit="1" customWidth="1"/>
    <col min="9962" max="9962" width="9.140625" style="5" bestFit="1" customWidth="1"/>
    <col min="9963" max="9963" width="16" style="5" bestFit="1" customWidth="1"/>
    <col min="9964" max="9964" width="9" style="5" bestFit="1" customWidth="1"/>
    <col min="9965" max="9965" width="7.85546875" style="5" bestFit="1" customWidth="1"/>
    <col min="9966" max="9966" width="11.7109375" style="5" bestFit="1" customWidth="1"/>
    <col min="9967" max="9967" width="14.28515625" style="5" customWidth="1"/>
    <col min="9968" max="9968" width="11.7109375" style="5" bestFit="1" customWidth="1"/>
    <col min="9969" max="9969" width="14.140625" style="5" bestFit="1" customWidth="1"/>
    <col min="9970" max="9970" width="16.7109375" style="5" customWidth="1"/>
    <col min="9971" max="9971" width="16.5703125" style="5" customWidth="1"/>
    <col min="9972" max="9973" width="7.85546875" style="5" bestFit="1" customWidth="1"/>
    <col min="9974" max="9974" width="8" style="5" bestFit="1" customWidth="1"/>
    <col min="9975" max="9976" width="7.85546875" style="5" bestFit="1" customWidth="1"/>
    <col min="9977" max="9977" width="9.7109375" style="5" customWidth="1"/>
    <col min="9978" max="9978" width="12.85546875" style="5" customWidth="1"/>
    <col min="9979" max="10215" width="9.140625" style="5"/>
    <col min="10216" max="10216" width="9" style="5" bestFit="1" customWidth="1"/>
    <col min="10217" max="10217" width="9.85546875" style="5" bestFit="1" customWidth="1"/>
    <col min="10218" max="10218" width="9.140625" style="5" bestFit="1" customWidth="1"/>
    <col min="10219" max="10219" width="16" style="5" bestFit="1" customWidth="1"/>
    <col min="10220" max="10220" width="9" style="5" bestFit="1" customWidth="1"/>
    <col min="10221" max="10221" width="7.85546875" style="5" bestFit="1" customWidth="1"/>
    <col min="10222" max="10222" width="11.7109375" style="5" bestFit="1" customWidth="1"/>
    <col min="10223" max="10223" width="14.28515625" style="5" customWidth="1"/>
    <col min="10224" max="10224" width="11.7109375" style="5" bestFit="1" customWidth="1"/>
    <col min="10225" max="10225" width="14.140625" style="5" bestFit="1" customWidth="1"/>
    <col min="10226" max="10226" width="16.7109375" style="5" customWidth="1"/>
    <col min="10227" max="10227" width="16.5703125" style="5" customWidth="1"/>
    <col min="10228" max="10229" width="7.85546875" style="5" bestFit="1" customWidth="1"/>
    <col min="10230" max="10230" width="8" style="5" bestFit="1" customWidth="1"/>
    <col min="10231" max="10232" width="7.85546875" style="5" bestFit="1" customWidth="1"/>
    <col min="10233" max="10233" width="9.7109375" style="5" customWidth="1"/>
    <col min="10234" max="10234" width="12.85546875" style="5" customWidth="1"/>
    <col min="10235" max="10471" width="9.140625" style="5"/>
    <col min="10472" max="10472" width="9" style="5" bestFit="1" customWidth="1"/>
    <col min="10473" max="10473" width="9.85546875" style="5" bestFit="1" customWidth="1"/>
    <col min="10474" max="10474" width="9.140625" style="5" bestFit="1" customWidth="1"/>
    <col min="10475" max="10475" width="16" style="5" bestFit="1" customWidth="1"/>
    <col min="10476" max="10476" width="9" style="5" bestFit="1" customWidth="1"/>
    <col min="10477" max="10477" width="7.85546875" style="5" bestFit="1" customWidth="1"/>
    <col min="10478" max="10478" width="11.7109375" style="5" bestFit="1" customWidth="1"/>
    <col min="10479" max="10479" width="14.28515625" style="5" customWidth="1"/>
    <col min="10480" max="10480" width="11.7109375" style="5" bestFit="1" customWidth="1"/>
    <col min="10481" max="10481" width="14.140625" style="5" bestFit="1" customWidth="1"/>
    <col min="10482" max="10482" width="16.7109375" style="5" customWidth="1"/>
    <col min="10483" max="10483" width="16.5703125" style="5" customWidth="1"/>
    <col min="10484" max="10485" width="7.85546875" style="5" bestFit="1" customWidth="1"/>
    <col min="10486" max="10486" width="8" style="5" bestFit="1" customWidth="1"/>
    <col min="10487" max="10488" width="7.85546875" style="5" bestFit="1" customWidth="1"/>
    <col min="10489" max="10489" width="9.7109375" style="5" customWidth="1"/>
    <col min="10490" max="10490" width="12.85546875" style="5" customWidth="1"/>
    <col min="10491" max="10727" width="9.140625" style="5"/>
    <col min="10728" max="10728" width="9" style="5" bestFit="1" customWidth="1"/>
    <col min="10729" max="10729" width="9.85546875" style="5" bestFit="1" customWidth="1"/>
    <col min="10730" max="10730" width="9.140625" style="5" bestFit="1" customWidth="1"/>
    <col min="10731" max="10731" width="16" style="5" bestFit="1" customWidth="1"/>
    <col min="10732" max="10732" width="9" style="5" bestFit="1" customWidth="1"/>
    <col min="10733" max="10733" width="7.85546875" style="5" bestFit="1" customWidth="1"/>
    <col min="10734" max="10734" width="11.7109375" style="5" bestFit="1" customWidth="1"/>
    <col min="10735" max="10735" width="14.28515625" style="5" customWidth="1"/>
    <col min="10736" max="10736" width="11.7109375" style="5" bestFit="1" customWidth="1"/>
    <col min="10737" max="10737" width="14.140625" style="5" bestFit="1" customWidth="1"/>
    <col min="10738" max="10738" width="16.7109375" style="5" customWidth="1"/>
    <col min="10739" max="10739" width="16.5703125" style="5" customWidth="1"/>
    <col min="10740" max="10741" width="7.85546875" style="5" bestFit="1" customWidth="1"/>
    <col min="10742" max="10742" width="8" style="5" bestFit="1" customWidth="1"/>
    <col min="10743" max="10744" width="7.85546875" style="5" bestFit="1" customWidth="1"/>
    <col min="10745" max="10745" width="9.7109375" style="5" customWidth="1"/>
    <col min="10746" max="10746" width="12.85546875" style="5" customWidth="1"/>
    <col min="10747" max="10983" width="9.140625" style="5"/>
    <col min="10984" max="10984" width="9" style="5" bestFit="1" customWidth="1"/>
    <col min="10985" max="10985" width="9.85546875" style="5" bestFit="1" customWidth="1"/>
    <col min="10986" max="10986" width="9.140625" style="5" bestFit="1" customWidth="1"/>
    <col min="10987" max="10987" width="16" style="5" bestFit="1" customWidth="1"/>
    <col min="10988" max="10988" width="9" style="5" bestFit="1" customWidth="1"/>
    <col min="10989" max="10989" width="7.85546875" style="5" bestFit="1" customWidth="1"/>
    <col min="10990" max="10990" width="11.7109375" style="5" bestFit="1" customWidth="1"/>
    <col min="10991" max="10991" width="14.28515625" style="5" customWidth="1"/>
    <col min="10992" max="10992" width="11.7109375" style="5" bestFit="1" customWidth="1"/>
    <col min="10993" max="10993" width="14.140625" style="5" bestFit="1" customWidth="1"/>
    <col min="10994" max="10994" width="16.7109375" style="5" customWidth="1"/>
    <col min="10995" max="10995" width="16.5703125" style="5" customWidth="1"/>
    <col min="10996" max="10997" width="7.85546875" style="5" bestFit="1" customWidth="1"/>
    <col min="10998" max="10998" width="8" style="5" bestFit="1" customWidth="1"/>
    <col min="10999" max="11000" width="7.85546875" style="5" bestFit="1" customWidth="1"/>
    <col min="11001" max="11001" width="9.7109375" style="5" customWidth="1"/>
    <col min="11002" max="11002" width="12.85546875" style="5" customWidth="1"/>
    <col min="11003" max="11239" width="9.140625" style="5"/>
    <col min="11240" max="11240" width="9" style="5" bestFit="1" customWidth="1"/>
    <col min="11241" max="11241" width="9.85546875" style="5" bestFit="1" customWidth="1"/>
    <col min="11242" max="11242" width="9.140625" style="5" bestFit="1" customWidth="1"/>
    <col min="11243" max="11243" width="16" style="5" bestFit="1" customWidth="1"/>
    <col min="11244" max="11244" width="9" style="5" bestFit="1" customWidth="1"/>
    <col min="11245" max="11245" width="7.85546875" style="5" bestFit="1" customWidth="1"/>
    <col min="11246" max="11246" width="11.7109375" style="5" bestFit="1" customWidth="1"/>
    <col min="11247" max="11247" width="14.28515625" style="5" customWidth="1"/>
    <col min="11248" max="11248" width="11.7109375" style="5" bestFit="1" customWidth="1"/>
    <col min="11249" max="11249" width="14.140625" style="5" bestFit="1" customWidth="1"/>
    <col min="11250" max="11250" width="16.7109375" style="5" customWidth="1"/>
    <col min="11251" max="11251" width="16.5703125" style="5" customWidth="1"/>
    <col min="11252" max="11253" width="7.85546875" style="5" bestFit="1" customWidth="1"/>
    <col min="11254" max="11254" width="8" style="5" bestFit="1" customWidth="1"/>
    <col min="11255" max="11256" width="7.85546875" style="5" bestFit="1" customWidth="1"/>
    <col min="11257" max="11257" width="9.7109375" style="5" customWidth="1"/>
    <col min="11258" max="11258" width="12.85546875" style="5" customWidth="1"/>
    <col min="11259" max="11495" width="9.140625" style="5"/>
    <col min="11496" max="11496" width="9" style="5" bestFit="1" customWidth="1"/>
    <col min="11497" max="11497" width="9.85546875" style="5" bestFit="1" customWidth="1"/>
    <col min="11498" max="11498" width="9.140625" style="5" bestFit="1" customWidth="1"/>
    <col min="11499" max="11499" width="16" style="5" bestFit="1" customWidth="1"/>
    <col min="11500" max="11500" width="9" style="5" bestFit="1" customWidth="1"/>
    <col min="11501" max="11501" width="7.85546875" style="5" bestFit="1" customWidth="1"/>
    <col min="11502" max="11502" width="11.7109375" style="5" bestFit="1" customWidth="1"/>
    <col min="11503" max="11503" width="14.28515625" style="5" customWidth="1"/>
    <col min="11504" max="11504" width="11.7109375" style="5" bestFit="1" customWidth="1"/>
    <col min="11505" max="11505" width="14.140625" style="5" bestFit="1" customWidth="1"/>
    <col min="11506" max="11506" width="16.7109375" style="5" customWidth="1"/>
    <col min="11507" max="11507" width="16.5703125" style="5" customWidth="1"/>
    <col min="11508" max="11509" width="7.85546875" style="5" bestFit="1" customWidth="1"/>
    <col min="11510" max="11510" width="8" style="5" bestFit="1" customWidth="1"/>
    <col min="11511" max="11512" width="7.85546875" style="5" bestFit="1" customWidth="1"/>
    <col min="11513" max="11513" width="9.7109375" style="5" customWidth="1"/>
    <col min="11514" max="11514" width="12.85546875" style="5" customWidth="1"/>
    <col min="11515" max="11751" width="9.140625" style="5"/>
    <col min="11752" max="11752" width="9" style="5" bestFit="1" customWidth="1"/>
    <col min="11753" max="11753" width="9.85546875" style="5" bestFit="1" customWidth="1"/>
    <col min="11754" max="11754" width="9.140625" style="5" bestFit="1" customWidth="1"/>
    <col min="11755" max="11755" width="16" style="5" bestFit="1" customWidth="1"/>
    <col min="11756" max="11756" width="9" style="5" bestFit="1" customWidth="1"/>
    <col min="11757" max="11757" width="7.85546875" style="5" bestFit="1" customWidth="1"/>
    <col min="11758" max="11758" width="11.7109375" style="5" bestFit="1" customWidth="1"/>
    <col min="11759" max="11759" width="14.28515625" style="5" customWidth="1"/>
    <col min="11760" max="11760" width="11.7109375" style="5" bestFit="1" customWidth="1"/>
    <col min="11761" max="11761" width="14.140625" style="5" bestFit="1" customWidth="1"/>
    <col min="11762" max="11762" width="16.7109375" style="5" customWidth="1"/>
    <col min="11763" max="11763" width="16.5703125" style="5" customWidth="1"/>
    <col min="11764" max="11765" width="7.85546875" style="5" bestFit="1" customWidth="1"/>
    <col min="11766" max="11766" width="8" style="5" bestFit="1" customWidth="1"/>
    <col min="11767" max="11768" width="7.85546875" style="5" bestFit="1" customWidth="1"/>
    <col min="11769" max="11769" width="9.7109375" style="5" customWidth="1"/>
    <col min="11770" max="11770" width="12.85546875" style="5" customWidth="1"/>
    <col min="11771" max="12007" width="9.140625" style="5"/>
    <col min="12008" max="12008" width="9" style="5" bestFit="1" customWidth="1"/>
    <col min="12009" max="12009" width="9.85546875" style="5" bestFit="1" customWidth="1"/>
    <col min="12010" max="12010" width="9.140625" style="5" bestFit="1" customWidth="1"/>
    <col min="12011" max="12011" width="16" style="5" bestFit="1" customWidth="1"/>
    <col min="12012" max="12012" width="9" style="5" bestFit="1" customWidth="1"/>
    <col min="12013" max="12013" width="7.85546875" style="5" bestFit="1" customWidth="1"/>
    <col min="12014" max="12014" width="11.7109375" style="5" bestFit="1" customWidth="1"/>
    <col min="12015" max="12015" width="14.28515625" style="5" customWidth="1"/>
    <col min="12016" max="12016" width="11.7109375" style="5" bestFit="1" customWidth="1"/>
    <col min="12017" max="12017" width="14.140625" style="5" bestFit="1" customWidth="1"/>
    <col min="12018" max="12018" width="16.7109375" style="5" customWidth="1"/>
    <col min="12019" max="12019" width="16.5703125" style="5" customWidth="1"/>
    <col min="12020" max="12021" width="7.85546875" style="5" bestFit="1" customWidth="1"/>
    <col min="12022" max="12022" width="8" style="5" bestFit="1" customWidth="1"/>
    <col min="12023" max="12024" width="7.85546875" style="5" bestFit="1" customWidth="1"/>
    <col min="12025" max="12025" width="9.7109375" style="5" customWidth="1"/>
    <col min="12026" max="12026" width="12.85546875" style="5" customWidth="1"/>
    <col min="12027" max="12263" width="9.140625" style="5"/>
    <col min="12264" max="12264" width="9" style="5" bestFit="1" customWidth="1"/>
    <col min="12265" max="12265" width="9.85546875" style="5" bestFit="1" customWidth="1"/>
    <col min="12266" max="12266" width="9.140625" style="5" bestFit="1" customWidth="1"/>
    <col min="12267" max="12267" width="16" style="5" bestFit="1" customWidth="1"/>
    <col min="12268" max="12268" width="9" style="5" bestFit="1" customWidth="1"/>
    <col min="12269" max="12269" width="7.85546875" style="5" bestFit="1" customWidth="1"/>
    <col min="12270" max="12270" width="11.7109375" style="5" bestFit="1" customWidth="1"/>
    <col min="12271" max="12271" width="14.28515625" style="5" customWidth="1"/>
    <col min="12272" max="12272" width="11.7109375" style="5" bestFit="1" customWidth="1"/>
    <col min="12273" max="12273" width="14.140625" style="5" bestFit="1" customWidth="1"/>
    <col min="12274" max="12274" width="16.7109375" style="5" customWidth="1"/>
    <col min="12275" max="12275" width="16.5703125" style="5" customWidth="1"/>
    <col min="12276" max="12277" width="7.85546875" style="5" bestFit="1" customWidth="1"/>
    <col min="12278" max="12278" width="8" style="5" bestFit="1" customWidth="1"/>
    <col min="12279" max="12280" width="7.85546875" style="5" bestFit="1" customWidth="1"/>
    <col min="12281" max="12281" width="9.7109375" style="5" customWidth="1"/>
    <col min="12282" max="12282" width="12.85546875" style="5" customWidth="1"/>
    <col min="12283" max="12519" width="9.140625" style="5"/>
    <col min="12520" max="12520" width="9" style="5" bestFit="1" customWidth="1"/>
    <col min="12521" max="12521" width="9.85546875" style="5" bestFit="1" customWidth="1"/>
    <col min="12522" max="12522" width="9.140625" style="5" bestFit="1" customWidth="1"/>
    <col min="12523" max="12523" width="16" style="5" bestFit="1" customWidth="1"/>
    <col min="12524" max="12524" width="9" style="5" bestFit="1" customWidth="1"/>
    <col min="12525" max="12525" width="7.85546875" style="5" bestFit="1" customWidth="1"/>
    <col min="12526" max="12526" width="11.7109375" style="5" bestFit="1" customWidth="1"/>
    <col min="12527" max="12527" width="14.28515625" style="5" customWidth="1"/>
    <col min="12528" max="12528" width="11.7109375" style="5" bestFit="1" customWidth="1"/>
    <col min="12529" max="12529" width="14.140625" style="5" bestFit="1" customWidth="1"/>
    <col min="12530" max="12530" width="16.7109375" style="5" customWidth="1"/>
    <col min="12531" max="12531" width="16.5703125" style="5" customWidth="1"/>
    <col min="12532" max="12533" width="7.85546875" style="5" bestFit="1" customWidth="1"/>
    <col min="12534" max="12534" width="8" style="5" bestFit="1" customWidth="1"/>
    <col min="12535" max="12536" width="7.85546875" style="5" bestFit="1" customWidth="1"/>
    <col min="12537" max="12537" width="9.7109375" style="5" customWidth="1"/>
    <col min="12538" max="12538" width="12.85546875" style="5" customWidth="1"/>
    <col min="12539" max="12775" width="9.140625" style="5"/>
    <col min="12776" max="12776" width="9" style="5" bestFit="1" customWidth="1"/>
    <col min="12777" max="12777" width="9.85546875" style="5" bestFit="1" customWidth="1"/>
    <col min="12778" max="12778" width="9.140625" style="5" bestFit="1" customWidth="1"/>
    <col min="12779" max="12779" width="16" style="5" bestFit="1" customWidth="1"/>
    <col min="12780" max="12780" width="9" style="5" bestFit="1" customWidth="1"/>
    <col min="12781" max="12781" width="7.85546875" style="5" bestFit="1" customWidth="1"/>
    <col min="12782" max="12782" width="11.7109375" style="5" bestFit="1" customWidth="1"/>
    <col min="12783" max="12783" width="14.28515625" style="5" customWidth="1"/>
    <col min="12784" max="12784" width="11.7109375" style="5" bestFit="1" customWidth="1"/>
    <col min="12785" max="12785" width="14.140625" style="5" bestFit="1" customWidth="1"/>
    <col min="12786" max="12786" width="16.7109375" style="5" customWidth="1"/>
    <col min="12787" max="12787" width="16.5703125" style="5" customWidth="1"/>
    <col min="12788" max="12789" width="7.85546875" style="5" bestFit="1" customWidth="1"/>
    <col min="12790" max="12790" width="8" style="5" bestFit="1" customWidth="1"/>
    <col min="12791" max="12792" width="7.85546875" style="5" bestFit="1" customWidth="1"/>
    <col min="12793" max="12793" width="9.7109375" style="5" customWidth="1"/>
    <col min="12794" max="12794" width="12.85546875" style="5" customWidth="1"/>
    <col min="12795" max="13031" width="9.140625" style="5"/>
    <col min="13032" max="13032" width="9" style="5" bestFit="1" customWidth="1"/>
    <col min="13033" max="13033" width="9.85546875" style="5" bestFit="1" customWidth="1"/>
    <col min="13034" max="13034" width="9.140625" style="5" bestFit="1" customWidth="1"/>
    <col min="13035" max="13035" width="16" style="5" bestFit="1" customWidth="1"/>
    <col min="13036" max="13036" width="9" style="5" bestFit="1" customWidth="1"/>
    <col min="13037" max="13037" width="7.85546875" style="5" bestFit="1" customWidth="1"/>
    <col min="13038" max="13038" width="11.7109375" style="5" bestFit="1" customWidth="1"/>
    <col min="13039" max="13039" width="14.28515625" style="5" customWidth="1"/>
    <col min="13040" max="13040" width="11.7109375" style="5" bestFit="1" customWidth="1"/>
    <col min="13041" max="13041" width="14.140625" style="5" bestFit="1" customWidth="1"/>
    <col min="13042" max="13042" width="16.7109375" style="5" customWidth="1"/>
    <col min="13043" max="13043" width="16.5703125" style="5" customWidth="1"/>
    <col min="13044" max="13045" width="7.85546875" style="5" bestFit="1" customWidth="1"/>
    <col min="13046" max="13046" width="8" style="5" bestFit="1" customWidth="1"/>
    <col min="13047" max="13048" width="7.85546875" style="5" bestFit="1" customWidth="1"/>
    <col min="13049" max="13049" width="9.7109375" style="5" customWidth="1"/>
    <col min="13050" max="13050" width="12.85546875" style="5" customWidth="1"/>
    <col min="13051" max="13287" width="9.140625" style="5"/>
    <col min="13288" max="13288" width="9" style="5" bestFit="1" customWidth="1"/>
    <col min="13289" max="13289" width="9.85546875" style="5" bestFit="1" customWidth="1"/>
    <col min="13290" max="13290" width="9.140625" style="5" bestFit="1" customWidth="1"/>
    <col min="13291" max="13291" width="16" style="5" bestFit="1" customWidth="1"/>
    <col min="13292" max="13292" width="9" style="5" bestFit="1" customWidth="1"/>
    <col min="13293" max="13293" width="7.85546875" style="5" bestFit="1" customWidth="1"/>
    <col min="13294" max="13294" width="11.7109375" style="5" bestFit="1" customWidth="1"/>
    <col min="13295" max="13295" width="14.28515625" style="5" customWidth="1"/>
    <col min="13296" max="13296" width="11.7109375" style="5" bestFit="1" customWidth="1"/>
    <col min="13297" max="13297" width="14.140625" style="5" bestFit="1" customWidth="1"/>
    <col min="13298" max="13298" width="16.7109375" style="5" customWidth="1"/>
    <col min="13299" max="13299" width="16.5703125" style="5" customWidth="1"/>
    <col min="13300" max="13301" width="7.85546875" style="5" bestFit="1" customWidth="1"/>
    <col min="13302" max="13302" width="8" style="5" bestFit="1" customWidth="1"/>
    <col min="13303" max="13304" width="7.85546875" style="5" bestFit="1" customWidth="1"/>
    <col min="13305" max="13305" width="9.7109375" style="5" customWidth="1"/>
    <col min="13306" max="13306" width="12.85546875" style="5" customWidth="1"/>
    <col min="13307" max="13543" width="9.140625" style="5"/>
    <col min="13544" max="13544" width="9" style="5" bestFit="1" customWidth="1"/>
    <col min="13545" max="13545" width="9.85546875" style="5" bestFit="1" customWidth="1"/>
    <col min="13546" max="13546" width="9.140625" style="5" bestFit="1" customWidth="1"/>
    <col min="13547" max="13547" width="16" style="5" bestFit="1" customWidth="1"/>
    <col min="13548" max="13548" width="9" style="5" bestFit="1" customWidth="1"/>
    <col min="13549" max="13549" width="7.85546875" style="5" bestFit="1" customWidth="1"/>
    <col min="13550" max="13550" width="11.7109375" style="5" bestFit="1" customWidth="1"/>
    <col min="13551" max="13551" width="14.28515625" style="5" customWidth="1"/>
    <col min="13552" max="13552" width="11.7109375" style="5" bestFit="1" customWidth="1"/>
    <col min="13553" max="13553" width="14.140625" style="5" bestFit="1" customWidth="1"/>
    <col min="13554" max="13554" width="16.7109375" style="5" customWidth="1"/>
    <col min="13555" max="13555" width="16.5703125" style="5" customWidth="1"/>
    <col min="13556" max="13557" width="7.85546875" style="5" bestFit="1" customWidth="1"/>
    <col min="13558" max="13558" width="8" style="5" bestFit="1" customWidth="1"/>
    <col min="13559" max="13560" width="7.85546875" style="5" bestFit="1" customWidth="1"/>
    <col min="13561" max="13561" width="9.7109375" style="5" customWidth="1"/>
    <col min="13562" max="13562" width="12.85546875" style="5" customWidth="1"/>
    <col min="13563" max="13799" width="9.140625" style="5"/>
    <col min="13800" max="13800" width="9" style="5" bestFit="1" customWidth="1"/>
    <col min="13801" max="13801" width="9.85546875" style="5" bestFit="1" customWidth="1"/>
    <col min="13802" max="13802" width="9.140625" style="5" bestFit="1" customWidth="1"/>
    <col min="13803" max="13803" width="16" style="5" bestFit="1" customWidth="1"/>
    <col min="13804" max="13804" width="9" style="5" bestFit="1" customWidth="1"/>
    <col min="13805" max="13805" width="7.85546875" style="5" bestFit="1" customWidth="1"/>
    <col min="13806" max="13806" width="11.7109375" style="5" bestFit="1" customWidth="1"/>
    <col min="13807" max="13807" width="14.28515625" style="5" customWidth="1"/>
    <col min="13808" max="13808" width="11.7109375" style="5" bestFit="1" customWidth="1"/>
    <col min="13809" max="13809" width="14.140625" style="5" bestFit="1" customWidth="1"/>
    <col min="13810" max="13810" width="16.7109375" style="5" customWidth="1"/>
    <col min="13811" max="13811" width="16.5703125" style="5" customWidth="1"/>
    <col min="13812" max="13813" width="7.85546875" style="5" bestFit="1" customWidth="1"/>
    <col min="13814" max="13814" width="8" style="5" bestFit="1" customWidth="1"/>
    <col min="13815" max="13816" width="7.85546875" style="5" bestFit="1" customWidth="1"/>
    <col min="13817" max="13817" width="9.7109375" style="5" customWidth="1"/>
    <col min="13818" max="13818" width="12.85546875" style="5" customWidth="1"/>
    <col min="13819" max="14055" width="9.140625" style="5"/>
    <col min="14056" max="14056" width="9" style="5" bestFit="1" customWidth="1"/>
    <col min="14057" max="14057" width="9.85546875" style="5" bestFit="1" customWidth="1"/>
    <col min="14058" max="14058" width="9.140625" style="5" bestFit="1" customWidth="1"/>
    <col min="14059" max="14059" width="16" style="5" bestFit="1" customWidth="1"/>
    <col min="14060" max="14060" width="9" style="5" bestFit="1" customWidth="1"/>
    <col min="14061" max="14061" width="7.85546875" style="5" bestFit="1" customWidth="1"/>
    <col min="14062" max="14062" width="11.7109375" style="5" bestFit="1" customWidth="1"/>
    <col min="14063" max="14063" width="14.28515625" style="5" customWidth="1"/>
    <col min="14064" max="14064" width="11.7109375" style="5" bestFit="1" customWidth="1"/>
    <col min="14065" max="14065" width="14.140625" style="5" bestFit="1" customWidth="1"/>
    <col min="14066" max="14066" width="16.7109375" style="5" customWidth="1"/>
    <col min="14067" max="14067" width="16.5703125" style="5" customWidth="1"/>
    <col min="14068" max="14069" width="7.85546875" style="5" bestFit="1" customWidth="1"/>
    <col min="14070" max="14070" width="8" style="5" bestFit="1" customWidth="1"/>
    <col min="14071" max="14072" width="7.85546875" style="5" bestFit="1" customWidth="1"/>
    <col min="14073" max="14073" width="9.7109375" style="5" customWidth="1"/>
    <col min="14074" max="14074" width="12.85546875" style="5" customWidth="1"/>
    <col min="14075" max="14311" width="9.140625" style="5"/>
    <col min="14312" max="14312" width="9" style="5" bestFit="1" customWidth="1"/>
    <col min="14313" max="14313" width="9.85546875" style="5" bestFit="1" customWidth="1"/>
    <col min="14314" max="14314" width="9.140625" style="5" bestFit="1" customWidth="1"/>
    <col min="14315" max="14315" width="16" style="5" bestFit="1" customWidth="1"/>
    <col min="14316" max="14316" width="9" style="5" bestFit="1" customWidth="1"/>
    <col min="14317" max="14317" width="7.85546875" style="5" bestFit="1" customWidth="1"/>
    <col min="14318" max="14318" width="11.7109375" style="5" bestFit="1" customWidth="1"/>
    <col min="14319" max="14319" width="14.28515625" style="5" customWidth="1"/>
    <col min="14320" max="14320" width="11.7109375" style="5" bestFit="1" customWidth="1"/>
    <col min="14321" max="14321" width="14.140625" style="5" bestFit="1" customWidth="1"/>
    <col min="14322" max="14322" width="16.7109375" style="5" customWidth="1"/>
    <col min="14323" max="14323" width="16.5703125" style="5" customWidth="1"/>
    <col min="14324" max="14325" width="7.85546875" style="5" bestFit="1" customWidth="1"/>
    <col min="14326" max="14326" width="8" style="5" bestFit="1" customWidth="1"/>
    <col min="14327" max="14328" width="7.85546875" style="5" bestFit="1" customWidth="1"/>
    <col min="14329" max="14329" width="9.7109375" style="5" customWidth="1"/>
    <col min="14330" max="14330" width="12.85546875" style="5" customWidth="1"/>
    <col min="14331" max="14567" width="9.140625" style="5"/>
    <col min="14568" max="14568" width="9" style="5" bestFit="1" customWidth="1"/>
    <col min="14569" max="14569" width="9.85546875" style="5" bestFit="1" customWidth="1"/>
    <col min="14570" max="14570" width="9.140625" style="5" bestFit="1" customWidth="1"/>
    <col min="14571" max="14571" width="16" style="5" bestFit="1" customWidth="1"/>
    <col min="14572" max="14572" width="9" style="5" bestFit="1" customWidth="1"/>
    <col min="14573" max="14573" width="7.85546875" style="5" bestFit="1" customWidth="1"/>
    <col min="14574" max="14574" width="11.7109375" style="5" bestFit="1" customWidth="1"/>
    <col min="14575" max="14575" width="14.28515625" style="5" customWidth="1"/>
    <col min="14576" max="14576" width="11.7109375" style="5" bestFit="1" customWidth="1"/>
    <col min="14577" max="14577" width="14.140625" style="5" bestFit="1" customWidth="1"/>
    <col min="14578" max="14578" width="16.7109375" style="5" customWidth="1"/>
    <col min="14579" max="14579" width="16.5703125" style="5" customWidth="1"/>
    <col min="14580" max="14581" width="7.85546875" style="5" bestFit="1" customWidth="1"/>
    <col min="14582" max="14582" width="8" style="5" bestFit="1" customWidth="1"/>
    <col min="14583" max="14584" width="7.85546875" style="5" bestFit="1" customWidth="1"/>
    <col min="14585" max="14585" width="9.7109375" style="5" customWidth="1"/>
    <col min="14586" max="14586" width="12.85546875" style="5" customWidth="1"/>
    <col min="14587" max="14823" width="9.140625" style="5"/>
    <col min="14824" max="14824" width="9" style="5" bestFit="1" customWidth="1"/>
    <col min="14825" max="14825" width="9.85546875" style="5" bestFit="1" customWidth="1"/>
    <col min="14826" max="14826" width="9.140625" style="5" bestFit="1" customWidth="1"/>
    <col min="14827" max="14827" width="16" style="5" bestFit="1" customWidth="1"/>
    <col min="14828" max="14828" width="9" style="5" bestFit="1" customWidth="1"/>
    <col min="14829" max="14829" width="7.85546875" style="5" bestFit="1" customWidth="1"/>
    <col min="14830" max="14830" width="11.7109375" style="5" bestFit="1" customWidth="1"/>
    <col min="14831" max="14831" width="14.28515625" style="5" customWidth="1"/>
    <col min="14832" max="14832" width="11.7109375" style="5" bestFit="1" customWidth="1"/>
    <col min="14833" max="14833" width="14.140625" style="5" bestFit="1" customWidth="1"/>
    <col min="14834" max="14834" width="16.7109375" style="5" customWidth="1"/>
    <col min="14835" max="14835" width="16.5703125" style="5" customWidth="1"/>
    <col min="14836" max="14837" width="7.85546875" style="5" bestFit="1" customWidth="1"/>
    <col min="14838" max="14838" width="8" style="5" bestFit="1" customWidth="1"/>
    <col min="14839" max="14840" width="7.85546875" style="5" bestFit="1" customWidth="1"/>
    <col min="14841" max="14841" width="9.7109375" style="5" customWidth="1"/>
    <col min="14842" max="14842" width="12.85546875" style="5" customWidth="1"/>
    <col min="14843" max="15079" width="9.140625" style="5"/>
    <col min="15080" max="15080" width="9" style="5" bestFit="1" customWidth="1"/>
    <col min="15081" max="15081" width="9.85546875" style="5" bestFit="1" customWidth="1"/>
    <col min="15082" max="15082" width="9.140625" style="5" bestFit="1" customWidth="1"/>
    <col min="15083" max="15083" width="16" style="5" bestFit="1" customWidth="1"/>
    <col min="15084" max="15084" width="9" style="5" bestFit="1" customWidth="1"/>
    <col min="15085" max="15085" width="7.85546875" style="5" bestFit="1" customWidth="1"/>
    <col min="15086" max="15086" width="11.7109375" style="5" bestFit="1" customWidth="1"/>
    <col min="15087" max="15087" width="14.28515625" style="5" customWidth="1"/>
    <col min="15088" max="15088" width="11.7109375" style="5" bestFit="1" customWidth="1"/>
    <col min="15089" max="15089" width="14.140625" style="5" bestFit="1" customWidth="1"/>
    <col min="15090" max="15090" width="16.7109375" style="5" customWidth="1"/>
    <col min="15091" max="15091" width="16.5703125" style="5" customWidth="1"/>
    <col min="15092" max="15093" width="7.85546875" style="5" bestFit="1" customWidth="1"/>
    <col min="15094" max="15094" width="8" style="5" bestFit="1" customWidth="1"/>
    <col min="15095" max="15096" width="7.85546875" style="5" bestFit="1" customWidth="1"/>
    <col min="15097" max="15097" width="9.7109375" style="5" customWidth="1"/>
    <col min="15098" max="15098" width="12.85546875" style="5" customWidth="1"/>
    <col min="15099" max="15335" width="9.140625" style="5"/>
    <col min="15336" max="15336" width="9" style="5" bestFit="1" customWidth="1"/>
    <col min="15337" max="15337" width="9.85546875" style="5" bestFit="1" customWidth="1"/>
    <col min="15338" max="15338" width="9.140625" style="5" bestFit="1" customWidth="1"/>
    <col min="15339" max="15339" width="16" style="5" bestFit="1" customWidth="1"/>
    <col min="15340" max="15340" width="9" style="5" bestFit="1" customWidth="1"/>
    <col min="15341" max="15341" width="7.85546875" style="5" bestFit="1" customWidth="1"/>
    <col min="15342" max="15342" width="11.7109375" style="5" bestFit="1" customWidth="1"/>
    <col min="15343" max="15343" width="14.28515625" style="5" customWidth="1"/>
    <col min="15344" max="15344" width="11.7109375" style="5" bestFit="1" customWidth="1"/>
    <col min="15345" max="15345" width="14.140625" style="5" bestFit="1" customWidth="1"/>
    <col min="15346" max="15346" width="16.7109375" style="5" customWidth="1"/>
    <col min="15347" max="15347" width="16.5703125" style="5" customWidth="1"/>
    <col min="15348" max="15349" width="7.85546875" style="5" bestFit="1" customWidth="1"/>
    <col min="15350" max="15350" width="8" style="5" bestFit="1" customWidth="1"/>
    <col min="15351" max="15352" width="7.85546875" style="5" bestFit="1" customWidth="1"/>
    <col min="15353" max="15353" width="9.7109375" style="5" customWidth="1"/>
    <col min="15354" max="15354" width="12.85546875" style="5" customWidth="1"/>
    <col min="15355" max="15591" width="9.140625" style="5"/>
    <col min="15592" max="15592" width="9" style="5" bestFit="1" customWidth="1"/>
    <col min="15593" max="15593" width="9.85546875" style="5" bestFit="1" customWidth="1"/>
    <col min="15594" max="15594" width="9.140625" style="5" bestFit="1" customWidth="1"/>
    <col min="15595" max="15595" width="16" style="5" bestFit="1" customWidth="1"/>
    <col min="15596" max="15596" width="9" style="5" bestFit="1" customWidth="1"/>
    <col min="15597" max="15597" width="7.85546875" style="5" bestFit="1" customWidth="1"/>
    <col min="15598" max="15598" width="11.7109375" style="5" bestFit="1" customWidth="1"/>
    <col min="15599" max="15599" width="14.28515625" style="5" customWidth="1"/>
    <col min="15600" max="15600" width="11.7109375" style="5" bestFit="1" customWidth="1"/>
    <col min="15601" max="15601" width="14.140625" style="5" bestFit="1" customWidth="1"/>
    <col min="15602" max="15602" width="16.7109375" style="5" customWidth="1"/>
    <col min="15603" max="15603" width="16.5703125" style="5" customWidth="1"/>
    <col min="15604" max="15605" width="7.85546875" style="5" bestFit="1" customWidth="1"/>
    <col min="15606" max="15606" width="8" style="5" bestFit="1" customWidth="1"/>
    <col min="15607" max="15608" width="7.85546875" style="5" bestFit="1" customWidth="1"/>
    <col min="15609" max="15609" width="9.7109375" style="5" customWidth="1"/>
    <col min="15610" max="15610" width="12.85546875" style="5" customWidth="1"/>
    <col min="15611" max="15847" width="9.140625" style="5"/>
    <col min="15848" max="15848" width="9" style="5" bestFit="1" customWidth="1"/>
    <col min="15849" max="15849" width="9.85546875" style="5" bestFit="1" customWidth="1"/>
    <col min="15850" max="15850" width="9.140625" style="5" bestFit="1" customWidth="1"/>
    <col min="15851" max="15851" width="16" style="5" bestFit="1" customWidth="1"/>
    <col min="15852" max="15852" width="9" style="5" bestFit="1" customWidth="1"/>
    <col min="15853" max="15853" width="7.85546875" style="5" bestFit="1" customWidth="1"/>
    <col min="15854" max="15854" width="11.7109375" style="5" bestFit="1" customWidth="1"/>
    <col min="15855" max="15855" width="14.28515625" style="5" customWidth="1"/>
    <col min="15856" max="15856" width="11.7109375" style="5" bestFit="1" customWidth="1"/>
    <col min="15857" max="15857" width="14.140625" style="5" bestFit="1" customWidth="1"/>
    <col min="15858" max="15858" width="16.7109375" style="5" customWidth="1"/>
    <col min="15859" max="15859" width="16.5703125" style="5" customWidth="1"/>
    <col min="15860" max="15861" width="7.85546875" style="5" bestFit="1" customWidth="1"/>
    <col min="15862" max="15862" width="8" style="5" bestFit="1" customWidth="1"/>
    <col min="15863" max="15864" width="7.85546875" style="5" bestFit="1" customWidth="1"/>
    <col min="15865" max="15865" width="9.7109375" style="5" customWidth="1"/>
    <col min="15866" max="15866" width="12.85546875" style="5" customWidth="1"/>
    <col min="15867" max="16103" width="9.140625" style="5"/>
    <col min="16104" max="16104" width="9" style="5" bestFit="1" customWidth="1"/>
    <col min="16105" max="16105" width="9.85546875" style="5" bestFit="1" customWidth="1"/>
    <col min="16106" max="16106" width="9.140625" style="5" bestFit="1" customWidth="1"/>
    <col min="16107" max="16107" width="16" style="5" bestFit="1" customWidth="1"/>
    <col min="16108" max="16108" width="9" style="5" bestFit="1" customWidth="1"/>
    <col min="16109" max="16109" width="7.85546875" style="5" bestFit="1" customWidth="1"/>
    <col min="16110" max="16110" width="11.7109375" style="5" bestFit="1" customWidth="1"/>
    <col min="16111" max="16111" width="14.28515625" style="5" customWidth="1"/>
    <col min="16112" max="16112" width="11.7109375" style="5" bestFit="1" customWidth="1"/>
    <col min="16113" max="16113" width="14.140625" style="5" bestFit="1" customWidth="1"/>
    <col min="16114" max="16114" width="16.7109375" style="5" customWidth="1"/>
    <col min="16115" max="16115" width="16.5703125" style="5" customWidth="1"/>
    <col min="16116" max="16117" width="7.85546875" style="5" bestFit="1" customWidth="1"/>
    <col min="16118" max="16118" width="8" style="5" bestFit="1" customWidth="1"/>
    <col min="16119" max="16120" width="7.85546875" style="5" bestFit="1" customWidth="1"/>
    <col min="16121" max="16121" width="9.7109375" style="5" customWidth="1"/>
    <col min="16122" max="16122" width="12.85546875" style="5" customWidth="1"/>
    <col min="16123" max="16384" width="9.140625" style="5"/>
  </cols>
  <sheetData>
    <row r="1" spans="1:37" s="116" customFormat="1" ht="15.75" customHeight="1">
      <c r="A1" s="561" t="s">
        <v>112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3" t="s">
        <v>79</v>
      </c>
      <c r="AE1" s="565" t="s">
        <v>10</v>
      </c>
      <c r="AF1" s="567" t="s">
        <v>61</v>
      </c>
      <c r="AG1" s="569" t="s">
        <v>241</v>
      </c>
      <c r="AH1" s="555" t="s">
        <v>67</v>
      </c>
      <c r="AI1" s="556"/>
      <c r="AJ1" s="556"/>
      <c r="AK1" s="557"/>
    </row>
    <row r="2" spans="1:37" ht="11.25" customHeight="1" thickBot="1">
      <c r="A2" s="117"/>
      <c r="B2" s="114" t="s">
        <v>108</v>
      </c>
      <c r="C2" s="66" t="s">
        <v>55</v>
      </c>
      <c r="D2" s="28" t="s">
        <v>50</v>
      </c>
      <c r="E2" s="28" t="s">
        <v>237</v>
      </c>
      <c r="F2" s="28" t="s">
        <v>70</v>
      </c>
      <c r="G2" s="28" t="s">
        <v>238</v>
      </c>
      <c r="H2" s="28" t="s">
        <v>239</v>
      </c>
      <c r="I2" s="28" t="s">
        <v>240</v>
      </c>
      <c r="J2" s="526" t="s">
        <v>38</v>
      </c>
      <c r="K2" s="527"/>
      <c r="L2" s="126" t="s">
        <v>56</v>
      </c>
      <c r="M2" s="126" t="s">
        <v>50</v>
      </c>
      <c r="N2" s="126" t="s">
        <v>237</v>
      </c>
      <c r="O2" s="126" t="s">
        <v>70</v>
      </c>
      <c r="P2" s="126" t="s">
        <v>238</v>
      </c>
      <c r="Q2" s="126" t="s">
        <v>239</v>
      </c>
      <c r="R2" s="126" t="s">
        <v>240</v>
      </c>
      <c r="S2" s="553" t="s">
        <v>38</v>
      </c>
      <c r="T2" s="554"/>
      <c r="U2" s="28" t="s">
        <v>57</v>
      </c>
      <c r="V2" s="28" t="s">
        <v>50</v>
      </c>
      <c r="W2" s="28" t="s">
        <v>237</v>
      </c>
      <c r="X2" s="28" t="s">
        <v>70</v>
      </c>
      <c r="Y2" s="28" t="s">
        <v>238</v>
      </c>
      <c r="Z2" s="28" t="s">
        <v>239</v>
      </c>
      <c r="AA2" s="28" t="s">
        <v>240</v>
      </c>
      <c r="AB2" s="526" t="s">
        <v>38</v>
      </c>
      <c r="AC2" s="527"/>
      <c r="AD2" s="564"/>
      <c r="AE2" s="566"/>
      <c r="AF2" s="568"/>
      <c r="AG2" s="570"/>
      <c r="AH2" s="558"/>
      <c r="AI2" s="559"/>
      <c r="AJ2" s="559"/>
      <c r="AK2" s="560"/>
    </row>
    <row r="3" spans="1:37" s="27" customFormat="1">
      <c r="A3" s="21" t="str">
        <f>συμβολαια!A3</f>
        <v>..??..</v>
      </c>
      <c r="B3" s="160" t="str">
        <f>συμβολαια!C3</f>
        <v>γονική</v>
      </c>
      <c r="C3" s="34">
        <f>συμβολαια!D3*1.3%</f>
        <v>4810</v>
      </c>
      <c r="D3" s="34"/>
      <c r="E3" s="34"/>
      <c r="F3" s="34"/>
      <c r="G3" s="34"/>
      <c r="H3" s="34"/>
      <c r="I3" s="34"/>
      <c r="J3" s="34"/>
      <c r="K3" s="34"/>
      <c r="L3" s="34">
        <f>συμβολαια!D3*0.65%</f>
        <v>2405</v>
      </c>
      <c r="M3" s="34"/>
      <c r="N3" s="34"/>
      <c r="O3" s="34"/>
      <c r="P3" s="34"/>
      <c r="Q3" s="34"/>
      <c r="R3" s="34"/>
      <c r="S3" s="34"/>
      <c r="T3" s="34"/>
      <c r="U3" s="34">
        <f>συμβολαια!D3*0.125%</f>
        <v>462.5</v>
      </c>
      <c r="V3" s="34"/>
      <c r="W3" s="34"/>
      <c r="X3" s="34"/>
      <c r="Y3" s="34"/>
      <c r="Z3" s="34"/>
      <c r="AA3" s="80"/>
      <c r="AB3" s="80"/>
      <c r="AC3" s="80"/>
      <c r="AD3" s="80">
        <f t="shared" ref="AD3:AD34" si="0">C3+L3+U3</f>
        <v>7677.5</v>
      </c>
      <c r="AE3" s="80">
        <f t="shared" ref="AE3:AE34" si="1">D3+M3+V3</f>
        <v>0</v>
      </c>
      <c r="AF3" s="35">
        <f>AD3-AE3</f>
        <v>7677.5</v>
      </c>
      <c r="AG3" s="36"/>
      <c r="AH3" s="32"/>
      <c r="AI3" s="32"/>
      <c r="AJ3" s="32"/>
      <c r="AK3" s="32"/>
    </row>
    <row r="4" spans="1:37" s="27" customFormat="1">
      <c r="A4" s="21" t="str">
        <f>συμβολαια!A4</f>
        <v>..??..</v>
      </c>
      <c r="B4" s="160" t="str">
        <f>συμβολαια!C4</f>
        <v>πληρεξούσιο</v>
      </c>
      <c r="C4" s="34">
        <f>συμβολαια!D4*1.3%</f>
        <v>0</v>
      </c>
      <c r="D4" s="34"/>
      <c r="E4" s="34"/>
      <c r="F4" s="34"/>
      <c r="G4" s="34"/>
      <c r="H4" s="34"/>
      <c r="I4" s="34"/>
      <c r="J4" s="34"/>
      <c r="K4" s="34"/>
      <c r="L4" s="34">
        <f>συμβολαια!D4*0.65%</f>
        <v>0</v>
      </c>
      <c r="M4" s="34"/>
      <c r="N4" s="34"/>
      <c r="O4" s="34"/>
      <c r="P4" s="34"/>
      <c r="Q4" s="34"/>
      <c r="R4" s="34"/>
      <c r="S4" s="34"/>
      <c r="T4" s="34"/>
      <c r="U4" s="34">
        <f>συμβολαια!D4*0.125%</f>
        <v>0</v>
      </c>
      <c r="V4" s="34"/>
      <c r="W4" s="34"/>
      <c r="X4" s="34"/>
      <c r="Y4" s="34"/>
      <c r="Z4" s="34"/>
      <c r="AA4" s="80"/>
      <c r="AB4" s="80"/>
      <c r="AC4" s="80"/>
      <c r="AD4" s="80">
        <f t="shared" si="0"/>
        <v>0</v>
      </c>
      <c r="AE4" s="80">
        <f t="shared" si="1"/>
        <v>0</v>
      </c>
      <c r="AF4" s="35">
        <f t="shared" ref="AF4:AF48" si="2">AD4-AE4</f>
        <v>0</v>
      </c>
      <c r="AG4" s="36"/>
      <c r="AH4" s="35"/>
      <c r="AI4" s="32"/>
      <c r="AJ4" s="32"/>
      <c r="AK4" s="32"/>
    </row>
    <row r="5" spans="1:37" s="27" customFormat="1">
      <c r="A5" s="21" t="str">
        <f>συμβολαια!A5</f>
        <v>..??..</v>
      </c>
      <c r="B5" s="160" t="str">
        <f>συμβολαια!C5</f>
        <v>πληρεξούσιο</v>
      </c>
      <c r="C5" s="34">
        <f>συμβολαια!D5*1.3%</f>
        <v>0</v>
      </c>
      <c r="D5" s="34"/>
      <c r="E5" s="34"/>
      <c r="F5" s="34"/>
      <c r="G5" s="34"/>
      <c r="H5" s="34"/>
      <c r="I5" s="34"/>
      <c r="J5" s="34"/>
      <c r="K5" s="34"/>
      <c r="L5" s="34">
        <f>συμβολαια!D5*0.65%</f>
        <v>0</v>
      </c>
      <c r="M5" s="34"/>
      <c r="N5" s="34"/>
      <c r="O5" s="34"/>
      <c r="P5" s="34"/>
      <c r="Q5" s="34"/>
      <c r="R5" s="34"/>
      <c r="S5" s="34"/>
      <c r="T5" s="34"/>
      <c r="U5" s="34">
        <f>συμβολαια!D5*0.125%</f>
        <v>0</v>
      </c>
      <c r="V5" s="34"/>
      <c r="W5" s="34"/>
      <c r="X5" s="34"/>
      <c r="Y5" s="34"/>
      <c r="Z5" s="34"/>
      <c r="AA5" s="80"/>
      <c r="AB5" s="80"/>
      <c r="AC5" s="80"/>
      <c r="AD5" s="80">
        <f t="shared" si="0"/>
        <v>0</v>
      </c>
      <c r="AE5" s="80">
        <f t="shared" si="1"/>
        <v>0</v>
      </c>
      <c r="AF5" s="35">
        <f t="shared" si="2"/>
        <v>0</v>
      </c>
      <c r="AG5" s="36"/>
      <c r="AH5" s="32"/>
      <c r="AI5" s="32"/>
      <c r="AJ5" s="32"/>
      <c r="AK5" s="32"/>
    </row>
    <row r="6" spans="1:37" s="27" customFormat="1">
      <c r="A6" s="21" t="str">
        <f>συμβολαια!A6</f>
        <v>..??..</v>
      </c>
      <c r="B6" s="160" t="str">
        <f>συμβολαια!C6</f>
        <v>δωρεάς πρόταση</v>
      </c>
      <c r="C6" s="34">
        <f>συμβολαια!D6*1.3%</f>
        <v>31200.000000000004</v>
      </c>
      <c r="D6" s="34"/>
      <c r="E6" s="34"/>
      <c r="F6" s="34"/>
      <c r="G6" s="34"/>
      <c r="H6" s="34"/>
      <c r="I6" s="34"/>
      <c r="J6" s="34"/>
      <c r="K6" s="34"/>
      <c r="L6" s="34">
        <f>συμβολαια!D6*0.65%</f>
        <v>15600.000000000002</v>
      </c>
      <c r="M6" s="34"/>
      <c r="N6" s="34"/>
      <c r="O6" s="34"/>
      <c r="P6" s="34"/>
      <c r="Q6" s="34"/>
      <c r="R6" s="34"/>
      <c r="S6" s="34"/>
      <c r="T6" s="34"/>
      <c r="U6" s="34">
        <f>συμβολαια!D6*0.125%</f>
        <v>3000</v>
      </c>
      <c r="V6" s="34"/>
      <c r="W6" s="34"/>
      <c r="X6" s="34"/>
      <c r="Y6" s="34"/>
      <c r="Z6" s="34"/>
      <c r="AA6" s="80"/>
      <c r="AB6" s="80"/>
      <c r="AC6" s="80"/>
      <c r="AD6" s="80">
        <f t="shared" si="0"/>
        <v>49800.000000000007</v>
      </c>
      <c r="AE6" s="80">
        <f t="shared" si="1"/>
        <v>0</v>
      </c>
      <c r="AF6" s="35">
        <f t="shared" si="2"/>
        <v>49800.000000000007</v>
      </c>
      <c r="AG6" s="36"/>
      <c r="AH6" s="32"/>
      <c r="AI6" s="32"/>
      <c r="AJ6" s="32"/>
      <c r="AK6" s="32"/>
    </row>
    <row r="7" spans="1:37" s="27" customFormat="1">
      <c r="A7" s="21" t="str">
        <f>συμβολαια!A7</f>
        <v>..??..</v>
      </c>
      <c r="B7" s="160" t="str">
        <f>συμβολαια!C7</f>
        <v>δωρεάς πρόταση</v>
      </c>
      <c r="C7" s="34">
        <f>συμβολαια!D7*1.3%</f>
        <v>5200.0000000000009</v>
      </c>
      <c r="D7" s="34"/>
      <c r="E7" s="34"/>
      <c r="F7" s="34"/>
      <c r="G7" s="34"/>
      <c r="H7" s="34"/>
      <c r="I7" s="34"/>
      <c r="J7" s="34"/>
      <c r="K7" s="34"/>
      <c r="L7" s="34">
        <f>συμβολαια!D7*0.65%</f>
        <v>2600.0000000000005</v>
      </c>
      <c r="M7" s="34"/>
      <c r="N7" s="34"/>
      <c r="O7" s="34"/>
      <c r="P7" s="34"/>
      <c r="Q7" s="34"/>
      <c r="R7" s="34"/>
      <c r="S7" s="34"/>
      <c r="T7" s="34"/>
      <c r="U7" s="34">
        <f>συμβολαια!D7*0.125%</f>
        <v>500</v>
      </c>
      <c r="V7" s="34"/>
      <c r="W7" s="34"/>
      <c r="X7" s="34"/>
      <c r="Y7" s="34"/>
      <c r="Z7" s="34"/>
      <c r="AA7" s="80"/>
      <c r="AB7" s="80"/>
      <c r="AC7" s="80"/>
      <c r="AD7" s="80">
        <f t="shared" si="0"/>
        <v>8300.0000000000018</v>
      </c>
      <c r="AE7" s="80">
        <f t="shared" si="1"/>
        <v>0</v>
      </c>
      <c r="AF7" s="35">
        <f t="shared" si="2"/>
        <v>8300.0000000000018</v>
      </c>
      <c r="AG7" s="36"/>
      <c r="AH7" s="32"/>
      <c r="AI7" s="32"/>
      <c r="AJ7" s="32"/>
      <c r="AK7" s="32"/>
    </row>
    <row r="8" spans="1:37" s="27" customFormat="1">
      <c r="A8" s="21" t="str">
        <f>συμβολαια!A8</f>
        <v>..??..</v>
      </c>
      <c r="B8" s="160" t="str">
        <f>συμβολαια!C8</f>
        <v>βεβαίωση ένορκος</v>
      </c>
      <c r="C8" s="34">
        <f>συμβολαια!D8*1.3%</f>
        <v>0</v>
      </c>
      <c r="D8" s="34"/>
      <c r="E8" s="34"/>
      <c r="F8" s="34"/>
      <c r="G8" s="34"/>
      <c r="H8" s="34"/>
      <c r="I8" s="34"/>
      <c r="J8" s="34"/>
      <c r="K8" s="34"/>
      <c r="L8" s="34">
        <f>συμβολαια!D8*0.65%</f>
        <v>0</v>
      </c>
      <c r="M8" s="34"/>
      <c r="N8" s="34"/>
      <c r="O8" s="34"/>
      <c r="P8" s="34"/>
      <c r="Q8" s="34"/>
      <c r="R8" s="34"/>
      <c r="S8" s="34"/>
      <c r="T8" s="34"/>
      <c r="U8" s="34">
        <f>συμβολαια!D8*0.125%</f>
        <v>0</v>
      </c>
      <c r="V8" s="34"/>
      <c r="W8" s="34"/>
      <c r="X8" s="34"/>
      <c r="Y8" s="34"/>
      <c r="Z8" s="34"/>
      <c r="AA8" s="80"/>
      <c r="AB8" s="80"/>
      <c r="AC8" s="80"/>
      <c r="AD8" s="80">
        <f t="shared" si="0"/>
        <v>0</v>
      </c>
      <c r="AE8" s="80">
        <f t="shared" si="1"/>
        <v>0</v>
      </c>
      <c r="AF8" s="35">
        <f t="shared" si="2"/>
        <v>0</v>
      </c>
      <c r="AG8" s="36"/>
      <c r="AH8" s="32"/>
      <c r="AI8" s="32"/>
      <c r="AJ8" s="32"/>
      <c r="AK8" s="32"/>
    </row>
    <row r="9" spans="1:37" s="27" customFormat="1">
      <c r="A9" s="21" t="str">
        <f>συμβολαια!A9</f>
        <v>..??..</v>
      </c>
      <c r="B9" s="160" t="str">
        <f>συμβολαια!C9</f>
        <v>βεβαίωση ένορκος</v>
      </c>
      <c r="C9" s="34">
        <f>συμβολαια!D9*1.3%</f>
        <v>0</v>
      </c>
      <c r="D9" s="34"/>
      <c r="E9" s="34"/>
      <c r="F9" s="34"/>
      <c r="G9" s="34"/>
      <c r="H9" s="34"/>
      <c r="I9" s="34"/>
      <c r="J9" s="34"/>
      <c r="K9" s="34"/>
      <c r="L9" s="34">
        <f>συμβολαια!D9*0.65%</f>
        <v>0</v>
      </c>
      <c r="M9" s="34"/>
      <c r="N9" s="34"/>
      <c r="O9" s="34"/>
      <c r="P9" s="34"/>
      <c r="Q9" s="34"/>
      <c r="R9" s="34"/>
      <c r="S9" s="34"/>
      <c r="T9" s="34"/>
      <c r="U9" s="34">
        <f>συμβολαια!D9*0.125%</f>
        <v>0</v>
      </c>
      <c r="V9" s="34"/>
      <c r="W9" s="34"/>
      <c r="X9" s="34"/>
      <c r="Y9" s="34"/>
      <c r="Z9" s="34"/>
      <c r="AA9" s="80"/>
      <c r="AB9" s="80"/>
      <c r="AC9" s="80"/>
      <c r="AD9" s="80">
        <f t="shared" si="0"/>
        <v>0</v>
      </c>
      <c r="AE9" s="80">
        <f t="shared" si="1"/>
        <v>0</v>
      </c>
      <c r="AF9" s="35">
        <f t="shared" si="2"/>
        <v>0</v>
      </c>
      <c r="AG9" s="36"/>
      <c r="AH9" s="32"/>
      <c r="AI9" s="32"/>
      <c r="AJ9" s="32"/>
      <c r="AK9" s="32"/>
    </row>
    <row r="10" spans="1:37" s="27" customFormat="1">
      <c r="A10" s="21" t="str">
        <f>συμβολαια!A10</f>
        <v>..??..</v>
      </c>
      <c r="B10" s="160" t="str">
        <f>συμβολαια!C10</f>
        <v>βεβαίωση ένορκος</v>
      </c>
      <c r="C10" s="34">
        <f>συμβολαια!D10*1.3%</f>
        <v>0</v>
      </c>
      <c r="D10" s="34"/>
      <c r="E10" s="34"/>
      <c r="F10" s="34"/>
      <c r="G10" s="34"/>
      <c r="H10" s="34"/>
      <c r="I10" s="34"/>
      <c r="J10" s="34"/>
      <c r="K10" s="34"/>
      <c r="L10" s="34">
        <f>συμβολαια!D10*0.65%</f>
        <v>0</v>
      </c>
      <c r="M10" s="34"/>
      <c r="N10" s="34"/>
      <c r="O10" s="34"/>
      <c r="P10" s="34"/>
      <c r="Q10" s="34"/>
      <c r="R10" s="34"/>
      <c r="S10" s="34"/>
      <c r="T10" s="34"/>
      <c r="U10" s="34">
        <f>συμβολαια!D10*0.125%</f>
        <v>0</v>
      </c>
      <c r="V10" s="34"/>
      <c r="W10" s="34"/>
      <c r="X10" s="34"/>
      <c r="Y10" s="34"/>
      <c r="Z10" s="34"/>
      <c r="AA10" s="80"/>
      <c r="AB10" s="80"/>
      <c r="AC10" s="80"/>
      <c r="AD10" s="80">
        <f t="shared" si="0"/>
        <v>0</v>
      </c>
      <c r="AE10" s="80">
        <f t="shared" si="1"/>
        <v>0</v>
      </c>
      <c r="AF10" s="35">
        <f t="shared" si="2"/>
        <v>0</v>
      </c>
      <c r="AG10" s="36"/>
      <c r="AH10" s="32"/>
      <c r="AI10" s="32"/>
      <c r="AJ10" s="32"/>
      <c r="AK10" s="32"/>
    </row>
    <row r="11" spans="1:37" s="27" customFormat="1">
      <c r="A11" s="21" t="str">
        <f>συμβολαια!A11</f>
        <v>..??..</v>
      </c>
      <c r="B11" s="160" t="str">
        <f>συμβολαια!C11</f>
        <v>κληρονομιάς αποδοχή</v>
      </c>
      <c r="C11" s="34">
        <f>συμβολαια!D11*1.3%</f>
        <v>0</v>
      </c>
      <c r="D11" s="34"/>
      <c r="E11" s="34"/>
      <c r="F11" s="34"/>
      <c r="G11" s="34"/>
      <c r="H11" s="34"/>
      <c r="I11" s="34"/>
      <c r="J11" s="34"/>
      <c r="K11" s="34"/>
      <c r="L11" s="34">
        <f>συμβολαια!D11*0.65%</f>
        <v>0</v>
      </c>
      <c r="M11" s="34"/>
      <c r="N11" s="34"/>
      <c r="O11" s="34"/>
      <c r="P11" s="34"/>
      <c r="Q11" s="34"/>
      <c r="R11" s="34"/>
      <c r="S11" s="34"/>
      <c r="T11" s="34"/>
      <c r="U11" s="34">
        <f>συμβολαια!D11*0.125%</f>
        <v>0</v>
      </c>
      <c r="V11" s="34"/>
      <c r="W11" s="34"/>
      <c r="X11" s="34"/>
      <c r="Y11" s="34"/>
      <c r="Z11" s="34"/>
      <c r="AA11" s="80"/>
      <c r="AB11" s="80"/>
      <c r="AC11" s="80"/>
      <c r="AD11" s="80">
        <f t="shared" si="0"/>
        <v>0</v>
      </c>
      <c r="AE11" s="80">
        <f t="shared" si="1"/>
        <v>0</v>
      </c>
      <c r="AF11" s="35">
        <f t="shared" si="2"/>
        <v>0</v>
      </c>
      <c r="AG11" s="36"/>
      <c r="AH11" s="32"/>
      <c r="AI11" s="32"/>
      <c r="AJ11" s="32"/>
      <c r="AK11" s="32"/>
    </row>
    <row r="12" spans="1:37" s="27" customFormat="1">
      <c r="A12" s="21" t="str">
        <f>συμβολαια!A12</f>
        <v>..??..</v>
      </c>
      <c r="B12" s="160" t="str">
        <f>συμβολαια!C12</f>
        <v>δωρεά</v>
      </c>
      <c r="C12" s="34">
        <f>συμβολαια!D12*1.3%</f>
        <v>16250.000000000002</v>
      </c>
      <c r="D12" s="34"/>
      <c r="E12" s="34"/>
      <c r="F12" s="34"/>
      <c r="G12" s="34"/>
      <c r="H12" s="34"/>
      <c r="I12" s="34"/>
      <c r="J12" s="34"/>
      <c r="K12" s="34"/>
      <c r="L12" s="34">
        <f>συμβολαια!D12*0.65%</f>
        <v>8125.0000000000009</v>
      </c>
      <c r="M12" s="34"/>
      <c r="N12" s="34"/>
      <c r="O12" s="34"/>
      <c r="P12" s="34"/>
      <c r="Q12" s="34"/>
      <c r="R12" s="34"/>
      <c r="S12" s="34"/>
      <c r="T12" s="34"/>
      <c r="U12" s="34">
        <f>συμβολαια!D12*0.125%</f>
        <v>1562.5</v>
      </c>
      <c r="V12" s="34"/>
      <c r="W12" s="34"/>
      <c r="X12" s="34"/>
      <c r="Y12" s="34"/>
      <c r="Z12" s="34"/>
      <c r="AA12" s="80"/>
      <c r="AB12" s="80"/>
      <c r="AC12" s="80"/>
      <c r="AD12" s="80">
        <f t="shared" si="0"/>
        <v>25937.500000000004</v>
      </c>
      <c r="AE12" s="80">
        <f t="shared" si="1"/>
        <v>0</v>
      </c>
      <c r="AF12" s="35">
        <f t="shared" si="2"/>
        <v>25937.500000000004</v>
      </c>
      <c r="AG12" s="36"/>
      <c r="AH12" s="32"/>
      <c r="AI12" s="32"/>
      <c r="AJ12" s="32"/>
      <c r="AK12" s="32"/>
    </row>
    <row r="13" spans="1:37" s="27" customFormat="1" ht="11.25" customHeight="1">
      <c r="A13" s="21" t="str">
        <f>συμβολαια!A13</f>
        <v>..??..</v>
      </c>
      <c r="B13" s="160" t="str">
        <f>συμβολαια!C13</f>
        <v>δωρεά</v>
      </c>
      <c r="C13" s="34">
        <f>συμβολαια!D13*1.3%</f>
        <v>8190.0000000000009</v>
      </c>
      <c r="D13" s="34"/>
      <c r="E13" s="34"/>
      <c r="F13" s="34"/>
      <c r="G13" s="34"/>
      <c r="H13" s="34"/>
      <c r="I13" s="34"/>
      <c r="J13" s="34"/>
      <c r="K13" s="34"/>
      <c r="L13" s="34">
        <f>συμβολαια!D13*0.65%</f>
        <v>4095.0000000000005</v>
      </c>
      <c r="M13" s="34"/>
      <c r="N13" s="34"/>
      <c r="O13" s="34"/>
      <c r="P13" s="34"/>
      <c r="Q13" s="34"/>
      <c r="R13" s="34"/>
      <c r="S13" s="34"/>
      <c r="T13" s="34"/>
      <c r="U13" s="34">
        <f>συμβολαια!D13*0.125%</f>
        <v>787.5</v>
      </c>
      <c r="V13" s="34"/>
      <c r="W13" s="34"/>
      <c r="X13" s="34"/>
      <c r="Y13" s="34"/>
      <c r="Z13" s="34"/>
      <c r="AA13" s="80"/>
      <c r="AB13" s="80"/>
      <c r="AC13" s="80"/>
      <c r="AD13" s="80">
        <f t="shared" si="0"/>
        <v>13072.500000000002</v>
      </c>
      <c r="AE13" s="80">
        <f t="shared" si="1"/>
        <v>0</v>
      </c>
      <c r="AF13" s="35">
        <f t="shared" si="2"/>
        <v>13072.500000000002</v>
      </c>
      <c r="AG13" s="36"/>
      <c r="AH13" s="32"/>
      <c r="AI13" s="32"/>
      <c r="AJ13" s="32"/>
      <c r="AK13" s="32"/>
    </row>
    <row r="14" spans="1:37" s="27" customFormat="1">
      <c r="A14" s="21" t="str">
        <f>συμβολαια!A14</f>
        <v>..???..</v>
      </c>
      <c r="B14" s="160" t="str">
        <f>συμβολαια!C14</f>
        <v>διανομή</v>
      </c>
      <c r="C14" s="34">
        <f>συμβολαια!D14*1.3%</f>
        <v>78000</v>
      </c>
      <c r="D14" s="34"/>
      <c r="E14" s="34"/>
      <c r="F14" s="34"/>
      <c r="G14" s="34"/>
      <c r="H14" s="34"/>
      <c r="I14" s="34"/>
      <c r="J14" s="34"/>
      <c r="K14" s="34"/>
      <c r="L14" s="34">
        <f>συμβολαια!D14*0.65%</f>
        <v>39000</v>
      </c>
      <c r="M14" s="34"/>
      <c r="N14" s="34"/>
      <c r="O14" s="34"/>
      <c r="P14" s="34"/>
      <c r="Q14" s="34"/>
      <c r="R14" s="34"/>
      <c r="S14" s="34"/>
      <c r="T14" s="34"/>
      <c r="U14" s="34">
        <f>συμβολαια!D14*0.125%</f>
        <v>7500</v>
      </c>
      <c r="V14" s="34"/>
      <c r="W14" s="34"/>
      <c r="X14" s="34"/>
      <c r="Y14" s="34"/>
      <c r="Z14" s="34"/>
      <c r="AA14" s="80"/>
      <c r="AB14" s="80"/>
      <c r="AC14" s="80"/>
      <c r="AD14" s="80">
        <f t="shared" si="0"/>
        <v>124500</v>
      </c>
      <c r="AE14" s="80">
        <f t="shared" si="1"/>
        <v>0</v>
      </c>
      <c r="AF14" s="35">
        <f t="shared" si="2"/>
        <v>124500</v>
      </c>
      <c r="AG14" s="36"/>
      <c r="AH14" s="32"/>
      <c r="AI14" s="32"/>
      <c r="AJ14" s="32"/>
      <c r="AK14" s="32"/>
    </row>
    <row r="15" spans="1:37" s="27" customFormat="1">
      <c r="A15" s="21">
        <f>συμβολαια!A15</f>
        <v>0</v>
      </c>
      <c r="B15" s="160" t="str">
        <f>συμβολαια!C15</f>
        <v>οριζόντιος σύσταση</v>
      </c>
      <c r="C15" s="34">
        <f>συμβολαια!D15*1.3%</f>
        <v>0</v>
      </c>
      <c r="D15" s="34"/>
      <c r="E15" s="34"/>
      <c r="F15" s="34"/>
      <c r="G15" s="34"/>
      <c r="H15" s="34"/>
      <c r="I15" s="34"/>
      <c r="J15" s="34"/>
      <c r="K15" s="34"/>
      <c r="L15" s="34">
        <f>συμβολαια!D15*0.65%</f>
        <v>0</v>
      </c>
      <c r="M15" s="34"/>
      <c r="N15" s="34"/>
      <c r="O15" s="34"/>
      <c r="P15" s="34"/>
      <c r="Q15" s="34"/>
      <c r="R15" s="34"/>
      <c r="S15" s="34"/>
      <c r="T15" s="34"/>
      <c r="U15" s="34">
        <f>συμβολαια!D15*0.125%</f>
        <v>0</v>
      </c>
      <c r="V15" s="34"/>
      <c r="W15" s="34"/>
      <c r="X15" s="34"/>
      <c r="Y15" s="34"/>
      <c r="Z15" s="34"/>
      <c r="AA15" s="80"/>
      <c r="AB15" s="80"/>
      <c r="AC15" s="80"/>
      <c r="AD15" s="80">
        <f t="shared" si="0"/>
        <v>0</v>
      </c>
      <c r="AE15" s="80">
        <f t="shared" si="1"/>
        <v>0</v>
      </c>
      <c r="AF15" s="35">
        <f t="shared" si="2"/>
        <v>0</v>
      </c>
      <c r="AG15" s="36"/>
      <c r="AH15" s="32"/>
      <c r="AI15" s="32"/>
      <c r="AJ15" s="32"/>
      <c r="AK15" s="32"/>
    </row>
    <row r="16" spans="1:37" s="27" customFormat="1">
      <c r="A16" s="21">
        <f>συμβολαια!A16</f>
        <v>0</v>
      </c>
      <c r="B16" s="160" t="str">
        <f>συμβολαια!C16</f>
        <v>κάθετος σύσταση</v>
      </c>
      <c r="C16" s="34">
        <f>συμβολαια!D16*1.3%</f>
        <v>0</v>
      </c>
      <c r="D16" s="34"/>
      <c r="E16" s="34"/>
      <c r="F16" s="34"/>
      <c r="G16" s="34"/>
      <c r="H16" s="34"/>
      <c r="I16" s="34"/>
      <c r="J16" s="34"/>
      <c r="K16" s="34"/>
      <c r="L16" s="34">
        <f>συμβολαια!D16*0.65%</f>
        <v>0</v>
      </c>
      <c r="M16" s="34"/>
      <c r="N16" s="34"/>
      <c r="O16" s="34"/>
      <c r="P16" s="34"/>
      <c r="Q16" s="34"/>
      <c r="R16" s="34"/>
      <c r="S16" s="34"/>
      <c r="T16" s="34"/>
      <c r="U16" s="34">
        <f>συμβολαια!D16*0.125%</f>
        <v>0</v>
      </c>
      <c r="V16" s="34"/>
      <c r="W16" s="34"/>
      <c r="X16" s="34"/>
      <c r="Y16" s="34"/>
      <c r="Z16" s="34"/>
      <c r="AA16" s="80"/>
      <c r="AB16" s="80"/>
      <c r="AC16" s="80"/>
      <c r="AD16" s="80">
        <f t="shared" si="0"/>
        <v>0</v>
      </c>
      <c r="AE16" s="80">
        <f t="shared" si="1"/>
        <v>0</v>
      </c>
      <c r="AF16" s="35">
        <f t="shared" si="2"/>
        <v>0</v>
      </c>
      <c r="AG16" s="36"/>
      <c r="AH16" s="32"/>
      <c r="AI16" s="32"/>
      <c r="AJ16" s="32"/>
      <c r="AK16" s="32"/>
    </row>
    <row r="17" spans="1:37" s="27" customFormat="1">
      <c r="A17" s="21" t="str">
        <f>συμβολαια!A17</f>
        <v>..??..</v>
      </c>
      <c r="B17" s="160" t="str">
        <f>συμβολαια!C17</f>
        <v>γονική</v>
      </c>
      <c r="C17" s="34">
        <f>συμβολαια!D17*1.3%</f>
        <v>16900</v>
      </c>
      <c r="D17" s="34"/>
      <c r="E17" s="34"/>
      <c r="F17" s="34"/>
      <c r="G17" s="34"/>
      <c r="H17" s="34"/>
      <c r="I17" s="34"/>
      <c r="J17" s="34"/>
      <c r="K17" s="34"/>
      <c r="L17" s="34">
        <f>συμβολαια!D17*0.65%</f>
        <v>8450</v>
      </c>
      <c r="M17" s="34"/>
      <c r="N17" s="34"/>
      <c r="O17" s="34"/>
      <c r="P17" s="34"/>
      <c r="Q17" s="34"/>
      <c r="R17" s="34"/>
      <c r="S17" s="34"/>
      <c r="T17" s="34"/>
      <c r="U17" s="34">
        <f>συμβολαια!D17*0.125%</f>
        <v>1625</v>
      </c>
      <c r="V17" s="34"/>
      <c r="W17" s="34"/>
      <c r="X17" s="34"/>
      <c r="Y17" s="34"/>
      <c r="Z17" s="34"/>
      <c r="AA17" s="80"/>
      <c r="AB17" s="80"/>
      <c r="AC17" s="80"/>
      <c r="AD17" s="80">
        <f t="shared" si="0"/>
        <v>26975</v>
      </c>
      <c r="AE17" s="80">
        <f t="shared" si="1"/>
        <v>0</v>
      </c>
      <c r="AF17" s="35">
        <f t="shared" si="2"/>
        <v>26975</v>
      </c>
      <c r="AG17" s="36"/>
      <c r="AH17" s="32"/>
      <c r="AI17" s="32"/>
      <c r="AJ17" s="32"/>
      <c r="AK17" s="32"/>
    </row>
    <row r="18" spans="1:37" s="27" customFormat="1">
      <c r="A18" s="21" t="str">
        <f>συμβολαια!A18</f>
        <v>????</v>
      </c>
      <c r="B18" s="160" t="str">
        <f>συμβολαια!C18</f>
        <v xml:space="preserve">γονική καταστήματος &amp; ψιλής κυριότητας ( διαμερίσματος ) </v>
      </c>
      <c r="C18" s="34">
        <f>συμβολαια!D18*1.3%</f>
        <v>46150.000000000007</v>
      </c>
      <c r="D18" s="34"/>
      <c r="E18" s="34"/>
      <c r="F18" s="34"/>
      <c r="G18" s="34"/>
      <c r="H18" s="34"/>
      <c r="I18" s="34"/>
      <c r="J18" s="34"/>
      <c r="K18" s="34"/>
      <c r="L18" s="34">
        <f>συμβολαια!D18*0.65%</f>
        <v>23075.000000000004</v>
      </c>
      <c r="M18" s="34"/>
      <c r="N18" s="34"/>
      <c r="O18" s="34"/>
      <c r="P18" s="34"/>
      <c r="Q18" s="34"/>
      <c r="R18" s="34"/>
      <c r="S18" s="34"/>
      <c r="T18" s="34"/>
      <c r="U18" s="34">
        <f>συμβολαια!D18*0.125%</f>
        <v>4437.5</v>
      </c>
      <c r="V18" s="34"/>
      <c r="W18" s="34"/>
      <c r="X18" s="34"/>
      <c r="Y18" s="34"/>
      <c r="Z18" s="34"/>
      <c r="AA18" s="80"/>
      <c r="AB18" s="80"/>
      <c r="AC18" s="80"/>
      <c r="AD18" s="80">
        <f t="shared" si="0"/>
        <v>73662.500000000015</v>
      </c>
      <c r="AE18" s="80">
        <f t="shared" si="1"/>
        <v>0</v>
      </c>
      <c r="AF18" s="35">
        <f t="shared" si="2"/>
        <v>73662.500000000015</v>
      </c>
      <c r="AG18" s="36"/>
      <c r="AH18" s="32"/>
      <c r="AI18" s="32"/>
      <c r="AJ18" s="32"/>
      <c r="AK18" s="32"/>
    </row>
    <row r="19" spans="1:37" s="27" customFormat="1">
      <c r="A19" s="21">
        <f>συμβολαια!A19</f>
        <v>0</v>
      </c>
      <c r="B19" s="160" t="str">
        <f>συμβολαια!C19</f>
        <v>οριζόντιος σύσταση</v>
      </c>
      <c r="C19" s="34">
        <f>συμβολαια!D19*1.3%</f>
        <v>0</v>
      </c>
      <c r="D19" s="34"/>
      <c r="E19" s="34"/>
      <c r="F19" s="34"/>
      <c r="G19" s="34"/>
      <c r="H19" s="34"/>
      <c r="I19" s="34"/>
      <c r="J19" s="34"/>
      <c r="K19" s="34"/>
      <c r="L19" s="34">
        <f>συμβολαια!D19*0.65%</f>
        <v>0</v>
      </c>
      <c r="M19" s="34"/>
      <c r="N19" s="34"/>
      <c r="O19" s="34"/>
      <c r="P19" s="34"/>
      <c r="Q19" s="34"/>
      <c r="R19" s="34"/>
      <c r="S19" s="34"/>
      <c r="T19" s="34"/>
      <c r="U19" s="34">
        <f>συμβολαια!D19*0.125%</f>
        <v>0</v>
      </c>
      <c r="V19" s="34"/>
      <c r="W19" s="34"/>
      <c r="X19" s="34"/>
      <c r="Y19" s="34"/>
      <c r="Z19" s="34"/>
      <c r="AA19" s="80"/>
      <c r="AB19" s="80"/>
      <c r="AC19" s="80"/>
      <c r="AD19" s="80">
        <f t="shared" si="0"/>
        <v>0</v>
      </c>
      <c r="AE19" s="80">
        <f t="shared" si="1"/>
        <v>0</v>
      </c>
      <c r="AF19" s="35">
        <f t="shared" si="2"/>
        <v>0</v>
      </c>
      <c r="AG19" s="36"/>
      <c r="AH19" s="35"/>
      <c r="AI19" s="32"/>
      <c r="AJ19" s="32"/>
      <c r="AK19" s="32"/>
    </row>
    <row r="20" spans="1:37" s="27" customFormat="1">
      <c r="A20" s="21" t="str">
        <f>συμβολαια!A20</f>
        <v>..??..</v>
      </c>
      <c r="B20" s="160" t="str">
        <f>συμβολαια!C20</f>
        <v xml:space="preserve">γονικής πρόταση </v>
      </c>
      <c r="C20" s="34">
        <f>συμβολαια!D20*1.3%</f>
        <v>16900</v>
      </c>
      <c r="D20" s="34"/>
      <c r="E20" s="34"/>
      <c r="F20" s="34"/>
      <c r="G20" s="34"/>
      <c r="H20" s="34"/>
      <c r="I20" s="34"/>
      <c r="J20" s="34"/>
      <c r="K20" s="34"/>
      <c r="L20" s="34">
        <f>συμβολαια!D20*0.65%</f>
        <v>8450</v>
      </c>
      <c r="M20" s="34"/>
      <c r="N20" s="34"/>
      <c r="O20" s="34"/>
      <c r="P20" s="34"/>
      <c r="Q20" s="34"/>
      <c r="R20" s="34"/>
      <c r="S20" s="34"/>
      <c r="T20" s="34"/>
      <c r="U20" s="34">
        <f>συμβολαια!D20*0.125%</f>
        <v>1625</v>
      </c>
      <c r="V20" s="34"/>
      <c r="W20" s="34"/>
      <c r="X20" s="34"/>
      <c r="Y20" s="34"/>
      <c r="Z20" s="34"/>
      <c r="AA20" s="80"/>
      <c r="AB20" s="80"/>
      <c r="AC20" s="80"/>
      <c r="AD20" s="80">
        <f t="shared" si="0"/>
        <v>26975</v>
      </c>
      <c r="AE20" s="80">
        <f t="shared" si="1"/>
        <v>0</v>
      </c>
      <c r="AF20" s="35">
        <f t="shared" si="2"/>
        <v>26975</v>
      </c>
      <c r="AG20" s="36"/>
      <c r="AH20" s="32"/>
      <c r="AI20" s="32"/>
      <c r="AJ20" s="32"/>
      <c r="AK20" s="32"/>
    </row>
    <row r="21" spans="1:37" s="27" customFormat="1">
      <c r="A21" s="21" t="str">
        <f>συμβολαια!A21</f>
        <v>..??..</v>
      </c>
      <c r="B21" s="160" t="str">
        <f>συμβολαια!C21</f>
        <v>αγοραπωλησία τίμημα = Δ.Ο.Υ. =</v>
      </c>
      <c r="C21" s="34">
        <f>συμβολαια!D21*1.3%</f>
        <v>13000.000000000002</v>
      </c>
      <c r="D21" s="34"/>
      <c r="E21" s="34"/>
      <c r="F21" s="34"/>
      <c r="G21" s="34"/>
      <c r="H21" s="34"/>
      <c r="I21" s="34"/>
      <c r="J21" s="34"/>
      <c r="K21" s="34"/>
      <c r="L21" s="34">
        <f>συμβολαια!D21*0.65%</f>
        <v>6500.0000000000009</v>
      </c>
      <c r="M21" s="34"/>
      <c r="N21" s="34"/>
      <c r="O21" s="34"/>
      <c r="P21" s="34"/>
      <c r="Q21" s="34"/>
      <c r="R21" s="34"/>
      <c r="S21" s="34"/>
      <c r="T21" s="34"/>
      <c r="U21" s="34">
        <f>συμβολαια!D21*0.125%</f>
        <v>1250</v>
      </c>
      <c r="V21" s="34"/>
      <c r="W21" s="34"/>
      <c r="X21" s="34"/>
      <c r="Y21" s="34"/>
      <c r="Z21" s="34"/>
      <c r="AA21" s="80"/>
      <c r="AB21" s="80"/>
      <c r="AC21" s="80"/>
      <c r="AD21" s="80">
        <f t="shared" si="0"/>
        <v>20750.000000000004</v>
      </c>
      <c r="AE21" s="80">
        <f t="shared" si="1"/>
        <v>0</v>
      </c>
      <c r="AF21" s="35">
        <f t="shared" si="2"/>
        <v>20750.000000000004</v>
      </c>
      <c r="AG21" s="36"/>
      <c r="AH21" s="32"/>
      <c r="AI21" s="32"/>
      <c r="AJ21" s="32"/>
      <c r="AK21" s="32"/>
    </row>
    <row r="22" spans="1:37" s="27" customFormat="1">
      <c r="A22" s="21" t="str">
        <f>συμβολαια!A22</f>
        <v>..??..</v>
      </c>
      <c r="B22" s="160" t="str">
        <f>συμβολαια!C22</f>
        <v>γονική { με παρακράτηση επικαρπίας</v>
      </c>
      <c r="C22" s="34">
        <f>συμβολαια!D22*1.3%</f>
        <v>72800</v>
      </c>
      <c r="D22" s="34"/>
      <c r="E22" s="34"/>
      <c r="F22" s="34"/>
      <c r="G22" s="34"/>
      <c r="H22" s="34"/>
      <c r="I22" s="34"/>
      <c r="J22" s="34"/>
      <c r="K22" s="34"/>
      <c r="L22" s="34">
        <f>συμβολαια!D22*0.65%</f>
        <v>36400</v>
      </c>
      <c r="M22" s="34"/>
      <c r="N22" s="34"/>
      <c r="O22" s="34"/>
      <c r="P22" s="34"/>
      <c r="Q22" s="34"/>
      <c r="R22" s="34"/>
      <c r="S22" s="34"/>
      <c r="T22" s="34"/>
      <c r="U22" s="34">
        <f>συμβολαια!D22*0.125%</f>
        <v>7000</v>
      </c>
      <c r="V22" s="34"/>
      <c r="W22" s="34"/>
      <c r="X22" s="34"/>
      <c r="Y22" s="34"/>
      <c r="Z22" s="34"/>
      <c r="AA22" s="80"/>
      <c r="AB22" s="80"/>
      <c r="AC22" s="80"/>
      <c r="AD22" s="80">
        <f t="shared" si="0"/>
        <v>116200</v>
      </c>
      <c r="AE22" s="80">
        <f t="shared" si="1"/>
        <v>0</v>
      </c>
      <c r="AF22" s="35">
        <f t="shared" si="2"/>
        <v>116200</v>
      </c>
      <c r="AG22" s="36"/>
      <c r="AH22" s="32"/>
      <c r="AI22" s="32"/>
      <c r="AJ22" s="32"/>
      <c r="AK22" s="32"/>
    </row>
    <row r="23" spans="1:37" s="27" customFormat="1">
      <c r="A23" s="21" t="str">
        <f>συμβολαια!A23</f>
        <v>..??..</v>
      </c>
      <c r="B23" s="160" t="str">
        <f>συμβολαια!C23</f>
        <v>κληρονομιάς αποδοχή</v>
      </c>
      <c r="C23" s="34">
        <f>συμβολαια!D23*1.3%</f>
        <v>0</v>
      </c>
      <c r="D23" s="34"/>
      <c r="E23" s="34"/>
      <c r="F23" s="34"/>
      <c r="G23" s="34"/>
      <c r="H23" s="34"/>
      <c r="I23" s="34"/>
      <c r="J23" s="34"/>
      <c r="K23" s="34"/>
      <c r="L23" s="34">
        <f>συμβολαια!D23*0.65%</f>
        <v>0</v>
      </c>
      <c r="M23" s="34"/>
      <c r="N23" s="34"/>
      <c r="O23" s="34"/>
      <c r="P23" s="34"/>
      <c r="Q23" s="34"/>
      <c r="R23" s="34"/>
      <c r="S23" s="34"/>
      <c r="T23" s="34"/>
      <c r="U23" s="34">
        <f>συμβολαια!D23*0.125%</f>
        <v>0</v>
      </c>
      <c r="V23" s="34"/>
      <c r="W23" s="34"/>
      <c r="X23" s="34"/>
      <c r="Y23" s="34"/>
      <c r="Z23" s="34"/>
      <c r="AA23" s="80"/>
      <c r="AB23" s="80"/>
      <c r="AC23" s="80"/>
      <c r="AD23" s="80">
        <f t="shared" si="0"/>
        <v>0</v>
      </c>
      <c r="AE23" s="80">
        <f t="shared" si="1"/>
        <v>0</v>
      </c>
      <c r="AF23" s="35">
        <f t="shared" si="2"/>
        <v>0</v>
      </c>
      <c r="AG23" s="36"/>
      <c r="AH23" s="32"/>
      <c r="AI23" s="32"/>
      <c r="AJ23" s="32"/>
      <c r="AK23" s="32"/>
    </row>
    <row r="24" spans="1:37" s="27" customFormat="1">
      <c r="A24" s="21" t="str">
        <f>συμβολαια!A24</f>
        <v>..??..</v>
      </c>
      <c r="B24" s="160" t="str">
        <f>συμβολαια!C24</f>
        <v>αγοραπωλησία τίμημα = Δ.Ο.Υ. =</v>
      </c>
      <c r="C24" s="34">
        <f>συμβολαια!D24*1.3%</f>
        <v>5200.0000000000009</v>
      </c>
      <c r="D24" s="34"/>
      <c r="E24" s="34"/>
      <c r="F24" s="34"/>
      <c r="G24" s="34"/>
      <c r="H24" s="34"/>
      <c r="I24" s="34"/>
      <c r="J24" s="34"/>
      <c r="K24" s="34"/>
      <c r="L24" s="34">
        <f>συμβολαια!D24*0.65%</f>
        <v>2600.0000000000005</v>
      </c>
      <c r="M24" s="34"/>
      <c r="N24" s="34"/>
      <c r="O24" s="34"/>
      <c r="P24" s="34"/>
      <c r="Q24" s="34"/>
      <c r="R24" s="34"/>
      <c r="S24" s="34"/>
      <c r="T24" s="34"/>
      <c r="U24" s="34">
        <f>συμβολαια!D24*0.125%</f>
        <v>500</v>
      </c>
      <c r="V24" s="34"/>
      <c r="W24" s="34"/>
      <c r="X24" s="34"/>
      <c r="Y24" s="34"/>
      <c r="Z24" s="34"/>
      <c r="AA24" s="80"/>
      <c r="AB24" s="80"/>
      <c r="AC24" s="80"/>
      <c r="AD24" s="80">
        <f t="shared" si="0"/>
        <v>8300.0000000000018</v>
      </c>
      <c r="AE24" s="80">
        <f t="shared" si="1"/>
        <v>0</v>
      </c>
      <c r="AF24" s="35">
        <f t="shared" si="2"/>
        <v>8300.0000000000018</v>
      </c>
      <c r="AG24" s="36"/>
      <c r="AH24" s="32"/>
      <c r="AI24" s="32"/>
      <c r="AJ24" s="32"/>
      <c r="AK24" s="32"/>
    </row>
    <row r="25" spans="1:37" s="27" customFormat="1">
      <c r="A25" s="21" t="str">
        <f>συμβολαια!A25</f>
        <v>..??..</v>
      </c>
      <c r="B25" s="160" t="str">
        <f>συμβολαια!C25</f>
        <v>αγοραπωλησία τίμημα 500.000 Δ.Ο.Υ. =</v>
      </c>
      <c r="C25" s="34">
        <f>συμβολαια!D25*1.3%</f>
        <v>6825.0000000000009</v>
      </c>
      <c r="D25" s="34"/>
      <c r="E25" s="34"/>
      <c r="F25" s="34"/>
      <c r="G25" s="34"/>
      <c r="H25" s="34"/>
      <c r="I25" s="34"/>
      <c r="J25" s="34"/>
      <c r="K25" s="34"/>
      <c r="L25" s="34">
        <f>συμβολαια!D25*0.65%</f>
        <v>3412.5000000000005</v>
      </c>
      <c r="M25" s="34"/>
      <c r="N25" s="34"/>
      <c r="O25" s="34"/>
      <c r="P25" s="34"/>
      <c r="Q25" s="34"/>
      <c r="R25" s="34"/>
      <c r="S25" s="34"/>
      <c r="T25" s="34"/>
      <c r="U25" s="34">
        <f>συμβολαια!D25*0.125%</f>
        <v>656.25</v>
      </c>
      <c r="V25" s="34"/>
      <c r="W25" s="34"/>
      <c r="X25" s="34"/>
      <c r="Y25" s="34"/>
      <c r="Z25" s="34"/>
      <c r="AA25" s="80"/>
      <c r="AB25" s="80"/>
      <c r="AC25" s="80"/>
      <c r="AD25" s="80">
        <f t="shared" si="0"/>
        <v>10893.750000000002</v>
      </c>
      <c r="AE25" s="80">
        <f t="shared" si="1"/>
        <v>0</v>
      </c>
      <c r="AF25" s="35">
        <f t="shared" si="2"/>
        <v>10893.750000000002</v>
      </c>
      <c r="AG25" s="36"/>
      <c r="AH25" s="32"/>
      <c r="AI25" s="32"/>
      <c r="AJ25" s="32"/>
      <c r="AK25" s="32"/>
    </row>
    <row r="26" spans="1:37" s="7" customFormat="1">
      <c r="A26" s="482" t="str">
        <f>συμβολαια!A26</f>
        <v>????</v>
      </c>
      <c r="B26" s="377" t="str">
        <f>συμβολαια!C26</f>
        <v>εξόφληση {{{ δανείου 1.200.000δρχ /// ΑΓΑΠΕ = 15.000</v>
      </c>
      <c r="C26" s="379">
        <f>συμβολαια!D26*1.3%</f>
        <v>15600.000000000002</v>
      </c>
      <c r="D26" s="400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99"/>
      <c r="AB26" s="399"/>
      <c r="AC26" s="399"/>
      <c r="AD26" s="399">
        <f t="shared" si="0"/>
        <v>15600.000000000002</v>
      </c>
      <c r="AE26" s="399">
        <f t="shared" si="1"/>
        <v>0</v>
      </c>
      <c r="AF26" s="352">
        <f t="shared" si="2"/>
        <v>15600.000000000002</v>
      </c>
      <c r="AG26" s="255"/>
      <c r="AH26" s="376"/>
      <c r="AI26" s="376"/>
      <c r="AJ26" s="376"/>
      <c r="AK26" s="376"/>
    </row>
    <row r="27" spans="1:37" s="7" customFormat="1">
      <c r="A27" s="483"/>
      <c r="B27" s="377" t="str">
        <f>συμβολαια!C27</f>
        <v>υποθήκη εξάλειψη</v>
      </c>
      <c r="C27" s="379">
        <f>συμβολαια!D27*1.3%</f>
        <v>195.00000000000003</v>
      </c>
      <c r="D27" s="400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99"/>
      <c r="AB27" s="399"/>
      <c r="AC27" s="399"/>
      <c r="AD27" s="399">
        <f t="shared" si="0"/>
        <v>195.00000000000003</v>
      </c>
      <c r="AE27" s="399">
        <f t="shared" si="1"/>
        <v>0</v>
      </c>
      <c r="AF27" s="352">
        <f t="shared" si="2"/>
        <v>195.00000000000003</v>
      </c>
      <c r="AG27" s="255"/>
      <c r="AH27" s="376"/>
      <c r="AI27" s="376"/>
      <c r="AJ27" s="376"/>
      <c r="AK27" s="376"/>
    </row>
    <row r="28" spans="1:37" s="27" customFormat="1" ht="11.25" customHeight="1">
      <c r="A28" s="21" t="str">
        <f>συμβολαια!A28</f>
        <v>..??..</v>
      </c>
      <c r="B28" s="160" t="str">
        <f>συμβολαια!C28</f>
        <v>πληρεξούσιο</v>
      </c>
      <c r="C28" s="34">
        <f>συμβολαια!D28*1.3%</f>
        <v>0</v>
      </c>
      <c r="D28" s="34"/>
      <c r="E28" s="34"/>
      <c r="F28" s="34"/>
      <c r="G28" s="34"/>
      <c r="H28" s="34"/>
      <c r="I28" s="34"/>
      <c r="J28" s="34"/>
      <c r="K28" s="34"/>
      <c r="L28" s="34">
        <f>συμβολαια!D28*0.65%</f>
        <v>0</v>
      </c>
      <c r="M28" s="34"/>
      <c r="N28" s="34"/>
      <c r="O28" s="34"/>
      <c r="P28" s="34"/>
      <c r="Q28" s="34"/>
      <c r="R28" s="34"/>
      <c r="S28" s="34"/>
      <c r="T28" s="34"/>
      <c r="U28" s="34">
        <f>συμβολαια!D28*0.125%</f>
        <v>0</v>
      </c>
      <c r="V28" s="34"/>
      <c r="W28" s="34"/>
      <c r="X28" s="34"/>
      <c r="Y28" s="34"/>
      <c r="Z28" s="34"/>
      <c r="AA28" s="80"/>
      <c r="AB28" s="80"/>
      <c r="AC28" s="80"/>
      <c r="AD28" s="80">
        <f t="shared" si="0"/>
        <v>0</v>
      </c>
      <c r="AE28" s="80">
        <f t="shared" si="1"/>
        <v>0</v>
      </c>
      <c r="AF28" s="35">
        <f t="shared" si="2"/>
        <v>0</v>
      </c>
      <c r="AG28" s="36"/>
      <c r="AH28" s="32"/>
      <c r="AI28" s="32"/>
      <c r="AJ28" s="32"/>
      <c r="AK28" s="32"/>
    </row>
    <row r="29" spans="1:37" s="27" customFormat="1">
      <c r="A29" s="21" t="str">
        <f>συμβολαια!A29</f>
        <v>..??..</v>
      </c>
      <c r="B29" s="160" t="str">
        <f>συμβολαια!C29</f>
        <v>κληρονομιάς αποδοχή</v>
      </c>
      <c r="C29" s="34">
        <f>συμβολαια!D29*1.3%</f>
        <v>0</v>
      </c>
      <c r="D29" s="34"/>
      <c r="E29" s="34"/>
      <c r="F29" s="34"/>
      <c r="G29" s="34"/>
      <c r="H29" s="34"/>
      <c r="I29" s="34"/>
      <c r="J29" s="34"/>
      <c r="K29" s="34"/>
      <c r="L29" s="34">
        <f>συμβολαια!D29*0.65%</f>
        <v>0</v>
      </c>
      <c r="M29" s="34"/>
      <c r="N29" s="34"/>
      <c r="O29" s="34"/>
      <c r="P29" s="34"/>
      <c r="Q29" s="34"/>
      <c r="R29" s="34"/>
      <c r="S29" s="34"/>
      <c r="T29" s="34"/>
      <c r="U29" s="34">
        <f>συμβολαια!D29*0.125%</f>
        <v>0</v>
      </c>
      <c r="V29" s="34"/>
      <c r="W29" s="34"/>
      <c r="X29" s="34"/>
      <c r="Y29" s="34"/>
      <c r="Z29" s="34"/>
      <c r="AA29" s="80"/>
      <c r="AB29" s="80"/>
      <c r="AC29" s="80"/>
      <c r="AD29" s="80">
        <f t="shared" si="0"/>
        <v>0</v>
      </c>
      <c r="AE29" s="80">
        <f t="shared" si="1"/>
        <v>0</v>
      </c>
      <c r="AF29" s="35">
        <f t="shared" si="2"/>
        <v>0</v>
      </c>
      <c r="AG29" s="36"/>
      <c r="AH29" s="32"/>
      <c r="AI29" s="32"/>
      <c r="AJ29" s="32"/>
      <c r="AK29" s="32"/>
    </row>
    <row r="30" spans="1:37" s="27" customFormat="1">
      <c r="A30" s="21" t="str">
        <f>συμβολαια!A30</f>
        <v>..??..</v>
      </c>
      <c r="B30" s="160" t="str">
        <f>συμβολαια!C30</f>
        <v>γονική</v>
      </c>
      <c r="C30" s="34">
        <f>συμβολαια!D30*1.3%</f>
        <v>15437.500000000002</v>
      </c>
      <c r="D30" s="34"/>
      <c r="E30" s="34"/>
      <c r="F30" s="34"/>
      <c r="G30" s="34"/>
      <c r="H30" s="34"/>
      <c r="I30" s="34"/>
      <c r="J30" s="34"/>
      <c r="K30" s="34"/>
      <c r="L30" s="34">
        <f>συμβολαια!D30*0.65%</f>
        <v>7718.7500000000009</v>
      </c>
      <c r="M30" s="34"/>
      <c r="N30" s="34"/>
      <c r="O30" s="34"/>
      <c r="P30" s="34"/>
      <c r="Q30" s="34"/>
      <c r="R30" s="34"/>
      <c r="S30" s="34"/>
      <c r="T30" s="34"/>
      <c r="U30" s="34">
        <f>συμβολαια!D30*0.125%</f>
        <v>1484.375</v>
      </c>
      <c r="V30" s="34"/>
      <c r="W30" s="34"/>
      <c r="X30" s="34"/>
      <c r="Y30" s="34"/>
      <c r="Z30" s="34"/>
      <c r="AA30" s="80"/>
      <c r="AB30" s="80"/>
      <c r="AC30" s="80"/>
      <c r="AD30" s="80">
        <f t="shared" si="0"/>
        <v>24640.625000000004</v>
      </c>
      <c r="AE30" s="80">
        <f t="shared" si="1"/>
        <v>0</v>
      </c>
      <c r="AF30" s="35">
        <f t="shared" si="2"/>
        <v>24640.625000000004</v>
      </c>
      <c r="AG30" s="36"/>
      <c r="AH30" s="32"/>
      <c r="AI30" s="32"/>
      <c r="AJ30" s="32"/>
      <c r="AK30" s="32"/>
    </row>
    <row r="31" spans="1:37" s="27" customFormat="1">
      <c r="A31" s="21" t="str">
        <f>συμβολαια!A31</f>
        <v>..??..</v>
      </c>
      <c r="B31" s="160" t="str">
        <f>συμβολαια!C31</f>
        <v xml:space="preserve">διανομή </v>
      </c>
      <c r="C31" s="34">
        <f>συμβολαια!D31*1.3%</f>
        <v>50544.000000000007</v>
      </c>
      <c r="D31" s="34"/>
      <c r="E31" s="34"/>
      <c r="F31" s="34"/>
      <c r="G31" s="34"/>
      <c r="H31" s="34"/>
      <c r="I31" s="34"/>
      <c r="J31" s="34"/>
      <c r="K31" s="34"/>
      <c r="L31" s="34">
        <f>συμβολαια!D31*0.65%</f>
        <v>25272.000000000004</v>
      </c>
      <c r="M31" s="34"/>
      <c r="N31" s="34"/>
      <c r="O31" s="34"/>
      <c r="P31" s="34"/>
      <c r="Q31" s="34"/>
      <c r="R31" s="34"/>
      <c r="S31" s="34"/>
      <c r="T31" s="34"/>
      <c r="U31" s="34">
        <f>συμβολαια!D31*0.125%</f>
        <v>4860</v>
      </c>
      <c r="V31" s="34"/>
      <c r="W31" s="34"/>
      <c r="X31" s="34"/>
      <c r="Y31" s="34"/>
      <c r="Z31" s="34"/>
      <c r="AA31" s="80"/>
      <c r="AB31" s="80"/>
      <c r="AC31" s="80"/>
      <c r="AD31" s="80">
        <f t="shared" si="0"/>
        <v>80676.000000000015</v>
      </c>
      <c r="AE31" s="80">
        <f t="shared" si="1"/>
        <v>0</v>
      </c>
      <c r="AF31" s="35">
        <f t="shared" si="2"/>
        <v>80676.000000000015</v>
      </c>
      <c r="AG31" s="36"/>
      <c r="AH31" s="32"/>
      <c r="AI31" s="32"/>
      <c r="AJ31" s="32"/>
      <c r="AK31" s="32"/>
    </row>
    <row r="32" spans="1:37" s="27" customFormat="1">
      <c r="A32" s="21" t="str">
        <f>συμβολαια!A32</f>
        <v>..??..</v>
      </c>
      <c r="B32" s="160" t="str">
        <f>συμβολαια!C32</f>
        <v>γονική</v>
      </c>
      <c r="C32" s="34">
        <f>συμβολαια!D32*1.3%</f>
        <v>66950</v>
      </c>
      <c r="D32" s="34"/>
      <c r="E32" s="34"/>
      <c r="F32" s="34"/>
      <c r="G32" s="34"/>
      <c r="H32" s="34"/>
      <c r="I32" s="34"/>
      <c r="J32" s="34"/>
      <c r="K32" s="34"/>
      <c r="L32" s="34">
        <f>συμβολαια!D32*0.65%</f>
        <v>33475</v>
      </c>
      <c r="M32" s="34"/>
      <c r="N32" s="34"/>
      <c r="O32" s="34"/>
      <c r="P32" s="34"/>
      <c r="Q32" s="34"/>
      <c r="R32" s="34"/>
      <c r="S32" s="34"/>
      <c r="T32" s="34"/>
      <c r="U32" s="34">
        <f>συμβολαια!D32*0.125%</f>
        <v>6437.5</v>
      </c>
      <c r="V32" s="34"/>
      <c r="W32" s="34"/>
      <c r="X32" s="34"/>
      <c r="Y32" s="34"/>
      <c r="Z32" s="34"/>
      <c r="AA32" s="80"/>
      <c r="AB32" s="80"/>
      <c r="AC32" s="80"/>
      <c r="AD32" s="80">
        <f t="shared" si="0"/>
        <v>106862.5</v>
      </c>
      <c r="AE32" s="80">
        <f t="shared" si="1"/>
        <v>0</v>
      </c>
      <c r="AF32" s="35">
        <f t="shared" si="2"/>
        <v>106862.5</v>
      </c>
      <c r="AG32" s="36"/>
      <c r="AH32" s="32"/>
      <c r="AI32" s="32"/>
      <c r="AJ32" s="32"/>
      <c r="AK32" s="32"/>
    </row>
    <row r="33" spans="1:37" s="27" customFormat="1">
      <c r="A33" s="21" t="str">
        <f>συμβολαια!A33</f>
        <v>..??..</v>
      </c>
      <c r="B33" s="160" t="str">
        <f>συμβολαια!C33</f>
        <v>πληρεξούσιο</v>
      </c>
      <c r="C33" s="34">
        <f>συμβολαια!D33*1.3%</f>
        <v>0</v>
      </c>
      <c r="D33" s="34"/>
      <c r="E33" s="34"/>
      <c r="F33" s="34"/>
      <c r="G33" s="34"/>
      <c r="H33" s="34"/>
      <c r="I33" s="34"/>
      <c r="J33" s="34"/>
      <c r="K33" s="34"/>
      <c r="L33" s="34">
        <f>συμβολαια!D33*0.65%</f>
        <v>0</v>
      </c>
      <c r="M33" s="34"/>
      <c r="N33" s="34"/>
      <c r="O33" s="34"/>
      <c r="P33" s="34"/>
      <c r="Q33" s="34"/>
      <c r="R33" s="34"/>
      <c r="S33" s="34"/>
      <c r="T33" s="34"/>
      <c r="U33" s="34">
        <f>συμβολαια!D33*0.125%</f>
        <v>0</v>
      </c>
      <c r="V33" s="34"/>
      <c r="W33" s="34"/>
      <c r="X33" s="34"/>
      <c r="Y33" s="34"/>
      <c r="Z33" s="34"/>
      <c r="AA33" s="80"/>
      <c r="AB33" s="80"/>
      <c r="AC33" s="80"/>
      <c r="AD33" s="80">
        <f t="shared" si="0"/>
        <v>0</v>
      </c>
      <c r="AE33" s="80">
        <f t="shared" si="1"/>
        <v>0</v>
      </c>
      <c r="AF33" s="35">
        <f t="shared" si="2"/>
        <v>0</v>
      </c>
      <c r="AG33" s="36"/>
      <c r="AH33" s="32"/>
      <c r="AI33" s="32"/>
      <c r="AJ33" s="32"/>
      <c r="AK33" s="32"/>
    </row>
    <row r="34" spans="1:37" s="27" customFormat="1">
      <c r="A34" s="21" t="str">
        <f>συμβολαια!A34</f>
        <v>..??..</v>
      </c>
      <c r="B34" s="160" t="str">
        <f>συμβολαια!C34</f>
        <v>βεβαίωση ένορκος</v>
      </c>
      <c r="C34" s="34">
        <f>συμβολαια!D34*1.3%</f>
        <v>0</v>
      </c>
      <c r="D34" s="34"/>
      <c r="E34" s="34"/>
      <c r="F34" s="34"/>
      <c r="G34" s="34"/>
      <c r="H34" s="34"/>
      <c r="I34" s="34"/>
      <c r="J34" s="34"/>
      <c r="K34" s="34"/>
      <c r="L34" s="34">
        <f>συμβολαια!D34*0.65%</f>
        <v>0</v>
      </c>
      <c r="M34" s="34"/>
      <c r="N34" s="34"/>
      <c r="O34" s="34"/>
      <c r="P34" s="34"/>
      <c r="Q34" s="34"/>
      <c r="R34" s="34"/>
      <c r="S34" s="34"/>
      <c r="T34" s="34"/>
      <c r="U34" s="34">
        <f>συμβολαια!D34*0.125%</f>
        <v>0</v>
      </c>
      <c r="V34" s="34"/>
      <c r="W34" s="34"/>
      <c r="X34" s="34"/>
      <c r="Y34" s="34"/>
      <c r="Z34" s="34"/>
      <c r="AA34" s="80"/>
      <c r="AB34" s="80"/>
      <c r="AC34" s="80"/>
      <c r="AD34" s="80">
        <f t="shared" si="0"/>
        <v>0</v>
      </c>
      <c r="AE34" s="80">
        <f t="shared" si="1"/>
        <v>0</v>
      </c>
      <c r="AF34" s="35">
        <f t="shared" si="2"/>
        <v>0</v>
      </c>
      <c r="AG34" s="36"/>
      <c r="AH34" s="32"/>
      <c r="AI34" s="32"/>
      <c r="AJ34" s="32"/>
      <c r="AK34" s="32"/>
    </row>
    <row r="35" spans="1:37" s="27" customFormat="1">
      <c r="A35" s="21" t="str">
        <f>συμβολαια!A35</f>
        <v>..??..</v>
      </c>
      <c r="B35" s="160" t="str">
        <f>συμβολαια!C35</f>
        <v>πληρεξούσιο</v>
      </c>
      <c r="C35" s="34">
        <f>συμβολαια!D35*1.3%</f>
        <v>0</v>
      </c>
      <c r="D35" s="34"/>
      <c r="E35" s="34"/>
      <c r="F35" s="34"/>
      <c r="G35" s="34"/>
      <c r="H35" s="34"/>
      <c r="I35" s="34"/>
      <c r="J35" s="34"/>
      <c r="K35" s="34"/>
      <c r="L35" s="34">
        <f>συμβολαια!D35*0.65%</f>
        <v>0</v>
      </c>
      <c r="M35" s="34"/>
      <c r="N35" s="34"/>
      <c r="O35" s="34"/>
      <c r="P35" s="34"/>
      <c r="Q35" s="34"/>
      <c r="R35" s="34"/>
      <c r="S35" s="34"/>
      <c r="T35" s="34"/>
      <c r="U35" s="34">
        <f>συμβολαια!D35*0.125%</f>
        <v>0</v>
      </c>
      <c r="V35" s="34"/>
      <c r="W35" s="34"/>
      <c r="X35" s="34"/>
      <c r="Y35" s="34"/>
      <c r="Z35" s="34"/>
      <c r="AA35" s="80"/>
      <c r="AB35" s="80"/>
      <c r="AC35" s="80"/>
      <c r="AD35" s="80">
        <f t="shared" ref="AD35:AD48" si="3">C35+L35+U35</f>
        <v>0</v>
      </c>
      <c r="AE35" s="80">
        <f t="shared" ref="AE35:AE48" si="4">D35+M35+V35</f>
        <v>0</v>
      </c>
      <c r="AF35" s="35">
        <f t="shared" si="2"/>
        <v>0</v>
      </c>
      <c r="AG35" s="36"/>
      <c r="AH35" s="32"/>
      <c r="AI35" s="32"/>
      <c r="AJ35" s="32"/>
      <c r="AK35" s="32"/>
    </row>
    <row r="36" spans="1:37" s="27" customFormat="1">
      <c r="A36" s="21" t="str">
        <f>συμβολαια!A36</f>
        <v>..??..</v>
      </c>
      <c r="B36" s="160" t="str">
        <f>συμβολαια!C36</f>
        <v>πληρεξούσιο</v>
      </c>
      <c r="C36" s="34">
        <f>συμβολαια!D36*1.3%</f>
        <v>0</v>
      </c>
      <c r="D36" s="34"/>
      <c r="E36" s="34"/>
      <c r="F36" s="34"/>
      <c r="G36" s="34"/>
      <c r="H36" s="34"/>
      <c r="I36" s="34"/>
      <c r="J36" s="34"/>
      <c r="K36" s="34"/>
      <c r="L36" s="34">
        <f>συμβολαια!D36*0.65%</f>
        <v>0</v>
      </c>
      <c r="M36" s="34"/>
      <c r="N36" s="34"/>
      <c r="O36" s="34"/>
      <c r="P36" s="34"/>
      <c r="Q36" s="34"/>
      <c r="R36" s="34"/>
      <c r="S36" s="34"/>
      <c r="T36" s="34"/>
      <c r="U36" s="34">
        <f>συμβολαια!D36*0.125%</f>
        <v>0</v>
      </c>
      <c r="V36" s="34"/>
      <c r="W36" s="34"/>
      <c r="X36" s="34"/>
      <c r="Y36" s="34"/>
      <c r="Z36" s="34"/>
      <c r="AA36" s="80"/>
      <c r="AB36" s="80"/>
      <c r="AC36" s="80"/>
      <c r="AD36" s="80">
        <f t="shared" si="3"/>
        <v>0</v>
      </c>
      <c r="AE36" s="80">
        <f t="shared" si="4"/>
        <v>0</v>
      </c>
      <c r="AF36" s="35">
        <f t="shared" si="2"/>
        <v>0</v>
      </c>
      <c r="AG36" s="36"/>
      <c r="AH36" s="32"/>
      <c r="AI36" s="32"/>
      <c r="AJ36" s="32"/>
      <c r="AK36" s="32"/>
    </row>
    <row r="37" spans="1:37" s="27" customFormat="1">
      <c r="A37" s="21" t="str">
        <f>συμβολαια!A37</f>
        <v>..??..</v>
      </c>
      <c r="B37" s="160" t="str">
        <f>συμβολαια!C37</f>
        <v>πληρεξούσιο</v>
      </c>
      <c r="C37" s="34">
        <f>συμβολαια!D37*1.3%</f>
        <v>0</v>
      </c>
      <c r="D37" s="34"/>
      <c r="E37" s="34"/>
      <c r="F37" s="34"/>
      <c r="G37" s="34"/>
      <c r="H37" s="34"/>
      <c r="I37" s="34"/>
      <c r="J37" s="34"/>
      <c r="K37" s="34"/>
      <c r="L37" s="34">
        <f>συμβολαια!D37*0.65%</f>
        <v>0</v>
      </c>
      <c r="M37" s="34"/>
      <c r="N37" s="34"/>
      <c r="O37" s="34"/>
      <c r="P37" s="34"/>
      <c r="Q37" s="34"/>
      <c r="R37" s="34"/>
      <c r="S37" s="34"/>
      <c r="T37" s="34"/>
      <c r="U37" s="34">
        <f>συμβολαια!D37*0.125%</f>
        <v>0</v>
      </c>
      <c r="V37" s="34"/>
      <c r="W37" s="34"/>
      <c r="X37" s="34"/>
      <c r="Y37" s="34"/>
      <c r="Z37" s="34"/>
      <c r="AA37" s="80"/>
      <c r="AB37" s="80"/>
      <c r="AC37" s="80"/>
      <c r="AD37" s="80">
        <f t="shared" si="3"/>
        <v>0</v>
      </c>
      <c r="AE37" s="80">
        <f t="shared" si="4"/>
        <v>0</v>
      </c>
      <c r="AF37" s="35">
        <f t="shared" si="2"/>
        <v>0</v>
      </c>
      <c r="AG37" s="36"/>
      <c r="AH37" s="32"/>
      <c r="AI37" s="32"/>
      <c r="AJ37" s="32"/>
      <c r="AK37" s="32"/>
    </row>
    <row r="38" spans="1:37" s="27" customFormat="1">
      <c r="A38" s="21" t="str">
        <f>συμβολαια!A38</f>
        <v>..??..</v>
      </c>
      <c r="B38" s="160" t="str">
        <f>συμβολαια!C38</f>
        <v>δωρεά</v>
      </c>
      <c r="C38" s="34">
        <f>συμβολαια!D38*1.3%</f>
        <v>12350.000000000002</v>
      </c>
      <c r="D38" s="34"/>
      <c r="E38" s="34"/>
      <c r="F38" s="34"/>
      <c r="G38" s="34"/>
      <c r="H38" s="34"/>
      <c r="I38" s="34"/>
      <c r="J38" s="34"/>
      <c r="K38" s="34"/>
      <c r="L38" s="34">
        <f>συμβολαια!D38*0.65%</f>
        <v>6175.0000000000009</v>
      </c>
      <c r="M38" s="34"/>
      <c r="N38" s="34"/>
      <c r="O38" s="34"/>
      <c r="P38" s="34"/>
      <c r="Q38" s="34"/>
      <c r="R38" s="34"/>
      <c r="S38" s="34"/>
      <c r="T38" s="34"/>
      <c r="U38" s="34">
        <f>συμβολαια!D38*0.125%</f>
        <v>1187.5</v>
      </c>
      <c r="V38" s="34"/>
      <c r="W38" s="34"/>
      <c r="X38" s="34"/>
      <c r="Y38" s="34"/>
      <c r="Z38" s="34"/>
      <c r="AA38" s="80"/>
      <c r="AB38" s="80"/>
      <c r="AC38" s="80"/>
      <c r="AD38" s="80">
        <f t="shared" si="3"/>
        <v>19712.500000000004</v>
      </c>
      <c r="AE38" s="80">
        <f t="shared" si="4"/>
        <v>0</v>
      </c>
      <c r="AF38" s="35">
        <f t="shared" si="2"/>
        <v>19712.500000000004</v>
      </c>
      <c r="AG38" s="36"/>
      <c r="AH38" s="32"/>
      <c r="AI38" s="32"/>
      <c r="AJ38" s="32"/>
      <c r="AK38" s="32"/>
    </row>
    <row r="39" spans="1:37" s="27" customFormat="1">
      <c r="A39" s="21" t="str">
        <f>συμβολαια!A39</f>
        <v>..??..</v>
      </c>
      <c r="B39" s="160" t="str">
        <f>συμβολαια!C39</f>
        <v>πληρεξούσιο {{{ βεβαίωση ένορκος</v>
      </c>
      <c r="C39" s="34">
        <f>συμβολαια!D39*1.3%</f>
        <v>0</v>
      </c>
      <c r="D39" s="34"/>
      <c r="E39" s="34"/>
      <c r="F39" s="34"/>
      <c r="G39" s="34"/>
      <c r="H39" s="34"/>
      <c r="I39" s="34"/>
      <c r="J39" s="34"/>
      <c r="K39" s="34"/>
      <c r="L39" s="34">
        <f>συμβολαια!D39*0.65%</f>
        <v>0</v>
      </c>
      <c r="M39" s="34"/>
      <c r="N39" s="34"/>
      <c r="O39" s="34"/>
      <c r="P39" s="34"/>
      <c r="Q39" s="34"/>
      <c r="R39" s="34"/>
      <c r="S39" s="34"/>
      <c r="T39" s="34"/>
      <c r="U39" s="34">
        <f>συμβολαια!D39*0.125%</f>
        <v>0</v>
      </c>
      <c r="V39" s="34"/>
      <c r="W39" s="34"/>
      <c r="X39" s="34"/>
      <c r="Y39" s="34"/>
      <c r="Z39" s="34"/>
      <c r="AA39" s="80"/>
      <c r="AB39" s="80"/>
      <c r="AC39" s="80"/>
      <c r="AD39" s="80">
        <f t="shared" si="3"/>
        <v>0</v>
      </c>
      <c r="AE39" s="80">
        <f t="shared" si="4"/>
        <v>0</v>
      </c>
      <c r="AF39" s="35">
        <f t="shared" si="2"/>
        <v>0</v>
      </c>
      <c r="AG39" s="36"/>
      <c r="AH39" s="35"/>
      <c r="AI39" s="32"/>
      <c r="AJ39" s="32"/>
      <c r="AK39" s="32"/>
    </row>
    <row r="40" spans="1:37" s="27" customFormat="1">
      <c r="A40" s="21" t="str">
        <f>συμβολαια!A40</f>
        <v>..??..</v>
      </c>
      <c r="B40" s="160" t="str">
        <f>συμβολαια!C40</f>
        <v>βεβαίωση ένορκος</v>
      </c>
      <c r="C40" s="34">
        <f>συμβολαια!D40*1.3%</f>
        <v>0</v>
      </c>
      <c r="D40" s="34"/>
      <c r="E40" s="34"/>
      <c r="F40" s="34"/>
      <c r="G40" s="34"/>
      <c r="H40" s="34"/>
      <c r="I40" s="34"/>
      <c r="J40" s="34"/>
      <c r="K40" s="34"/>
      <c r="L40" s="34">
        <f>συμβολαια!D40*0.65%</f>
        <v>0</v>
      </c>
      <c r="M40" s="34"/>
      <c r="N40" s="34"/>
      <c r="O40" s="34"/>
      <c r="P40" s="34"/>
      <c r="Q40" s="34"/>
      <c r="R40" s="34"/>
      <c r="S40" s="34"/>
      <c r="T40" s="34"/>
      <c r="U40" s="34">
        <f>συμβολαια!D40*0.125%</f>
        <v>0</v>
      </c>
      <c r="V40" s="34"/>
      <c r="W40" s="34"/>
      <c r="X40" s="34"/>
      <c r="Y40" s="34"/>
      <c r="Z40" s="34"/>
      <c r="AA40" s="80"/>
      <c r="AB40" s="80"/>
      <c r="AC40" s="80"/>
      <c r="AD40" s="80">
        <f t="shared" si="3"/>
        <v>0</v>
      </c>
      <c r="AE40" s="80">
        <f t="shared" si="4"/>
        <v>0</v>
      </c>
      <c r="AF40" s="35">
        <f t="shared" si="2"/>
        <v>0</v>
      </c>
      <c r="AG40" s="36"/>
      <c r="AH40" s="32"/>
      <c r="AI40" s="32"/>
      <c r="AJ40" s="32"/>
      <c r="AK40" s="32"/>
    </row>
    <row r="41" spans="1:37" s="27" customFormat="1">
      <c r="A41" s="21" t="str">
        <f>συμβολαια!A41</f>
        <v>..??..</v>
      </c>
      <c r="B41" s="160" t="str">
        <f>συμβολαια!C41</f>
        <v>μίσθωση αγροτεμαχίων για αγροτικά ( 40.000 ετησίως -10έτη ){ λέει 300.000</v>
      </c>
      <c r="C41" s="34">
        <f>συμβολαια!D41*1.3%</f>
        <v>5200.0000000000009</v>
      </c>
      <c r="D41" s="34"/>
      <c r="E41" s="34"/>
      <c r="F41" s="34"/>
      <c r="G41" s="34"/>
      <c r="H41" s="34"/>
      <c r="I41" s="34"/>
      <c r="J41" s="34"/>
      <c r="K41" s="34"/>
      <c r="L41" s="34">
        <f>συμβολαια!D41*0.65%</f>
        <v>2600.0000000000005</v>
      </c>
      <c r="M41" s="34"/>
      <c r="N41" s="34"/>
      <c r="O41" s="34"/>
      <c r="P41" s="34"/>
      <c r="Q41" s="34"/>
      <c r="R41" s="34"/>
      <c r="S41" s="34"/>
      <c r="T41" s="34"/>
      <c r="U41" s="34">
        <f>συμβολαια!D41*0.125%</f>
        <v>500</v>
      </c>
      <c r="V41" s="34"/>
      <c r="W41" s="34"/>
      <c r="X41" s="34"/>
      <c r="Y41" s="34"/>
      <c r="Z41" s="34"/>
      <c r="AA41" s="80"/>
      <c r="AB41" s="80"/>
      <c r="AC41" s="80"/>
      <c r="AD41" s="80">
        <f t="shared" si="3"/>
        <v>8300.0000000000018</v>
      </c>
      <c r="AE41" s="80">
        <f t="shared" si="4"/>
        <v>0</v>
      </c>
      <c r="AF41" s="35">
        <f t="shared" si="2"/>
        <v>8300.0000000000018</v>
      </c>
      <c r="AG41" s="36"/>
      <c r="AH41" s="32"/>
      <c r="AI41" s="32"/>
      <c r="AJ41" s="32"/>
      <c r="AK41" s="32"/>
    </row>
    <row r="42" spans="1:37" s="27" customFormat="1">
      <c r="A42" s="21" t="str">
        <f>συμβολαια!A42</f>
        <v>..??..</v>
      </c>
      <c r="B42" s="160" t="str">
        <f>συμβολαια!C42</f>
        <v>κληρονομιάς αποδοχή</v>
      </c>
      <c r="C42" s="34">
        <f>συμβολαια!D42*1.3%</f>
        <v>0</v>
      </c>
      <c r="D42" s="34"/>
      <c r="E42" s="34"/>
      <c r="F42" s="34"/>
      <c r="G42" s="34"/>
      <c r="H42" s="34"/>
      <c r="I42" s="34"/>
      <c r="J42" s="34"/>
      <c r="K42" s="34"/>
      <c r="L42" s="34">
        <f>συμβολαια!D42*0.65%</f>
        <v>0</v>
      </c>
      <c r="M42" s="34"/>
      <c r="N42" s="34"/>
      <c r="O42" s="34"/>
      <c r="P42" s="34"/>
      <c r="Q42" s="34"/>
      <c r="R42" s="34"/>
      <c r="S42" s="34"/>
      <c r="T42" s="34"/>
      <c r="U42" s="34">
        <f>συμβολαια!D42*0.125%</f>
        <v>0</v>
      </c>
      <c r="V42" s="34"/>
      <c r="W42" s="34"/>
      <c r="X42" s="34"/>
      <c r="Y42" s="34"/>
      <c r="Z42" s="34"/>
      <c r="AA42" s="80"/>
      <c r="AB42" s="80"/>
      <c r="AC42" s="80"/>
      <c r="AD42" s="80">
        <f t="shared" si="3"/>
        <v>0</v>
      </c>
      <c r="AE42" s="80">
        <f t="shared" si="4"/>
        <v>0</v>
      </c>
      <c r="AF42" s="35">
        <f t="shared" si="2"/>
        <v>0</v>
      </c>
      <c r="AG42" s="36"/>
      <c r="AH42" s="32"/>
      <c r="AI42" s="32"/>
      <c r="AJ42" s="32"/>
      <c r="AK42" s="32"/>
    </row>
    <row r="43" spans="1:37" s="27" customFormat="1">
      <c r="A43" s="21" t="str">
        <f>συμβολαια!A43</f>
        <v>????</v>
      </c>
      <c r="B43" s="160" t="str">
        <f>συμβολαια!C43</f>
        <v>οριζόντιος σύσταση</v>
      </c>
      <c r="C43" s="34">
        <f>συμβολαια!D43*1.3%</f>
        <v>0</v>
      </c>
      <c r="D43" s="34"/>
      <c r="E43" s="34"/>
      <c r="F43" s="34"/>
      <c r="G43" s="34"/>
      <c r="H43" s="34"/>
      <c r="I43" s="34"/>
      <c r="J43" s="34"/>
      <c r="K43" s="34"/>
      <c r="L43" s="34">
        <f>συμβολαια!D43*0.65%</f>
        <v>0</v>
      </c>
      <c r="M43" s="34"/>
      <c r="N43" s="34"/>
      <c r="O43" s="34"/>
      <c r="P43" s="34"/>
      <c r="Q43" s="34"/>
      <c r="R43" s="34"/>
      <c r="S43" s="34"/>
      <c r="T43" s="34"/>
      <c r="U43" s="34">
        <f>συμβολαια!D43*0.125%</f>
        <v>0</v>
      </c>
      <c r="V43" s="34"/>
      <c r="W43" s="34"/>
      <c r="X43" s="34"/>
      <c r="Y43" s="34"/>
      <c r="Z43" s="34"/>
      <c r="AA43" s="80"/>
      <c r="AB43" s="80"/>
      <c r="AC43" s="80"/>
      <c r="AD43" s="80">
        <f t="shared" si="3"/>
        <v>0</v>
      </c>
      <c r="AE43" s="80">
        <f t="shared" si="4"/>
        <v>0</v>
      </c>
      <c r="AF43" s="35">
        <f t="shared" si="2"/>
        <v>0</v>
      </c>
      <c r="AG43" s="36"/>
      <c r="AH43" s="32"/>
      <c r="AI43" s="32"/>
      <c r="AJ43" s="32"/>
      <c r="AK43" s="32"/>
    </row>
    <row r="44" spans="1:37" s="27" customFormat="1">
      <c r="A44" s="21">
        <f>συμβολαια!A44</f>
        <v>0</v>
      </c>
      <c r="B44" s="160" t="str">
        <f>συμβολαια!C44</f>
        <v>χρήσης κανονισμός</v>
      </c>
      <c r="C44" s="34">
        <f>συμβολαια!D44*1.3%</f>
        <v>0</v>
      </c>
      <c r="D44" s="34"/>
      <c r="E44" s="34"/>
      <c r="F44" s="34"/>
      <c r="G44" s="34"/>
      <c r="H44" s="34"/>
      <c r="I44" s="34"/>
      <c r="J44" s="34"/>
      <c r="K44" s="34"/>
      <c r="L44" s="34">
        <f>συμβολαια!D44*0.65%</f>
        <v>0</v>
      </c>
      <c r="M44" s="34"/>
      <c r="N44" s="34"/>
      <c r="O44" s="34"/>
      <c r="P44" s="34"/>
      <c r="Q44" s="34"/>
      <c r="R44" s="34"/>
      <c r="S44" s="34"/>
      <c r="T44" s="34"/>
      <c r="U44" s="34">
        <f>συμβολαια!D44*0.125%</f>
        <v>0</v>
      </c>
      <c r="V44" s="34"/>
      <c r="W44" s="34"/>
      <c r="X44" s="34"/>
      <c r="Y44" s="34"/>
      <c r="Z44" s="34"/>
      <c r="AA44" s="80"/>
      <c r="AB44" s="80"/>
      <c r="AC44" s="80"/>
      <c r="AD44" s="80">
        <f t="shared" si="3"/>
        <v>0</v>
      </c>
      <c r="AE44" s="80">
        <f t="shared" si="4"/>
        <v>0</v>
      </c>
      <c r="AF44" s="35">
        <f t="shared" si="2"/>
        <v>0</v>
      </c>
      <c r="AG44" s="36"/>
      <c r="AH44" s="32"/>
      <c r="AI44" s="32"/>
      <c r="AJ44" s="32"/>
      <c r="AK44" s="32"/>
    </row>
    <row r="45" spans="1:37" s="27" customFormat="1">
      <c r="A45" s="21" t="str">
        <f>συμβολαια!A45</f>
        <v>..??..</v>
      </c>
      <c r="B45" s="160" t="str">
        <f>συμβολαια!C45</f>
        <v>αγοραπωλησία</v>
      </c>
      <c r="C45" s="34">
        <f>συμβολαια!D45*1.3%</f>
        <v>14950.000000000002</v>
      </c>
      <c r="D45" s="34"/>
      <c r="E45" s="34"/>
      <c r="F45" s="34"/>
      <c r="G45" s="34"/>
      <c r="H45" s="34"/>
      <c r="I45" s="34"/>
      <c r="J45" s="34"/>
      <c r="K45" s="34"/>
      <c r="L45" s="34">
        <f>συμβολαια!D45*0.65%</f>
        <v>7475.0000000000009</v>
      </c>
      <c r="M45" s="34"/>
      <c r="N45" s="34"/>
      <c r="O45" s="34"/>
      <c r="P45" s="34"/>
      <c r="Q45" s="34"/>
      <c r="R45" s="34"/>
      <c r="S45" s="34"/>
      <c r="T45" s="34"/>
      <c r="U45" s="34">
        <f>συμβολαια!D45*0.125%</f>
        <v>1437.5</v>
      </c>
      <c r="V45" s="34"/>
      <c r="W45" s="34"/>
      <c r="X45" s="34"/>
      <c r="Y45" s="34"/>
      <c r="Z45" s="34"/>
      <c r="AA45" s="80"/>
      <c r="AB45" s="80"/>
      <c r="AC45" s="80"/>
      <c r="AD45" s="80">
        <f t="shared" si="3"/>
        <v>23862.500000000004</v>
      </c>
      <c r="AE45" s="80">
        <f t="shared" si="4"/>
        <v>0</v>
      </c>
      <c r="AF45" s="35">
        <f t="shared" si="2"/>
        <v>23862.500000000004</v>
      </c>
      <c r="AG45" s="36"/>
      <c r="AH45" s="32"/>
      <c r="AI45" s="32"/>
      <c r="AJ45" s="32"/>
      <c r="AK45" s="32"/>
    </row>
    <row r="46" spans="1:37" s="27" customFormat="1">
      <c r="A46" s="21" t="str">
        <f>συμβολαια!A46</f>
        <v>..??..</v>
      </c>
      <c r="B46" s="160" t="str">
        <f>συμβολαια!C46</f>
        <v>πληρεξούσιο</v>
      </c>
      <c r="C46" s="34">
        <f>συμβολαια!D46*1.3%</f>
        <v>0</v>
      </c>
      <c r="D46" s="34"/>
      <c r="E46" s="34"/>
      <c r="F46" s="34"/>
      <c r="G46" s="34"/>
      <c r="H46" s="34"/>
      <c r="I46" s="34"/>
      <c r="J46" s="34"/>
      <c r="K46" s="34"/>
      <c r="L46" s="34">
        <f>συμβολαια!D46*0.65%</f>
        <v>0</v>
      </c>
      <c r="M46" s="34"/>
      <c r="N46" s="34"/>
      <c r="O46" s="34"/>
      <c r="P46" s="34"/>
      <c r="Q46" s="34"/>
      <c r="R46" s="34"/>
      <c r="S46" s="34"/>
      <c r="T46" s="34"/>
      <c r="U46" s="34">
        <f>συμβολαια!D46*0.125%</f>
        <v>0</v>
      </c>
      <c r="V46" s="34"/>
      <c r="W46" s="34"/>
      <c r="X46" s="34"/>
      <c r="Y46" s="34"/>
      <c r="Z46" s="34"/>
      <c r="AA46" s="80"/>
      <c r="AB46" s="80"/>
      <c r="AC46" s="80"/>
      <c r="AD46" s="80">
        <f t="shared" si="3"/>
        <v>0</v>
      </c>
      <c r="AE46" s="80">
        <f t="shared" si="4"/>
        <v>0</v>
      </c>
      <c r="AF46" s="35">
        <f t="shared" si="2"/>
        <v>0</v>
      </c>
      <c r="AG46" s="36"/>
      <c r="AH46" s="32"/>
      <c r="AI46" s="32"/>
      <c r="AJ46" s="32"/>
      <c r="AK46" s="32"/>
    </row>
    <row r="47" spans="1:37" s="27" customFormat="1">
      <c r="A47" s="21" t="str">
        <f>συμβολαια!A47</f>
        <v>..??..</v>
      </c>
      <c r="B47" s="160" t="str">
        <f>συμβολαια!C47</f>
        <v>εμφάνιση αγοραστή προσύμφ 14.214κύρου</v>
      </c>
      <c r="C47" s="34">
        <f>συμβολαια!D47*1.3%</f>
        <v>0</v>
      </c>
      <c r="D47" s="34"/>
      <c r="E47" s="34"/>
      <c r="F47" s="34"/>
      <c r="G47" s="34"/>
      <c r="H47" s="34"/>
      <c r="I47" s="34"/>
      <c r="J47" s="34"/>
      <c r="K47" s="34"/>
      <c r="L47" s="34">
        <f>συμβολαια!D47*0.65%</f>
        <v>0</v>
      </c>
      <c r="M47" s="34"/>
      <c r="N47" s="34"/>
      <c r="O47" s="34"/>
      <c r="P47" s="34"/>
      <c r="Q47" s="34"/>
      <c r="R47" s="34"/>
      <c r="S47" s="34"/>
      <c r="T47" s="34"/>
      <c r="U47" s="34">
        <f>συμβολαια!D47*0.125%</f>
        <v>0</v>
      </c>
      <c r="V47" s="34"/>
      <c r="W47" s="34"/>
      <c r="X47" s="34"/>
      <c r="Y47" s="34"/>
      <c r="Z47" s="34"/>
      <c r="AA47" s="80"/>
      <c r="AB47" s="80"/>
      <c r="AC47" s="80"/>
      <c r="AD47" s="80">
        <f t="shared" si="3"/>
        <v>0</v>
      </c>
      <c r="AE47" s="80">
        <f t="shared" si="4"/>
        <v>0</v>
      </c>
      <c r="AF47" s="35">
        <f t="shared" si="2"/>
        <v>0</v>
      </c>
      <c r="AG47" s="36"/>
      <c r="AH47" s="32"/>
      <c r="AI47" s="32"/>
      <c r="AJ47" s="32"/>
      <c r="AK47" s="32"/>
    </row>
    <row r="48" spans="1:37" s="27" customFormat="1" ht="11.25" customHeight="1">
      <c r="A48" s="21" t="str">
        <f>συμβολαια!A48</f>
        <v>..??..</v>
      </c>
      <c r="B48" s="160" t="str">
        <f>συμβολαια!C48</f>
        <v>κληρονομιάς αποδοχή</v>
      </c>
      <c r="C48" s="34">
        <f>συμβολαια!D48*1.3%</f>
        <v>0</v>
      </c>
      <c r="D48" s="34"/>
      <c r="E48" s="34"/>
      <c r="F48" s="34"/>
      <c r="G48" s="34"/>
      <c r="H48" s="34"/>
      <c r="I48" s="34"/>
      <c r="J48" s="34"/>
      <c r="K48" s="34"/>
      <c r="L48" s="34">
        <f>συμβολαια!D48*0.65%</f>
        <v>0</v>
      </c>
      <c r="M48" s="34"/>
      <c r="N48" s="34"/>
      <c r="O48" s="34"/>
      <c r="P48" s="34"/>
      <c r="Q48" s="34"/>
      <c r="R48" s="34"/>
      <c r="S48" s="34"/>
      <c r="T48" s="34"/>
      <c r="U48" s="34">
        <f>συμβολαια!D48*0.125%</f>
        <v>0</v>
      </c>
      <c r="V48" s="34"/>
      <c r="W48" s="34"/>
      <c r="X48" s="34"/>
      <c r="Y48" s="34"/>
      <c r="Z48" s="34"/>
      <c r="AA48" s="80"/>
      <c r="AB48" s="80"/>
      <c r="AC48" s="80"/>
      <c r="AD48" s="80">
        <f t="shared" si="3"/>
        <v>0</v>
      </c>
      <c r="AE48" s="80">
        <f t="shared" si="4"/>
        <v>0</v>
      </c>
      <c r="AF48" s="35">
        <f t="shared" si="2"/>
        <v>0</v>
      </c>
      <c r="AG48" s="36"/>
      <c r="AH48" s="32"/>
      <c r="AI48" s="32"/>
      <c r="AJ48" s="32"/>
      <c r="AK48" s="32"/>
    </row>
    <row r="49" spans="1:37" s="58" customFormat="1">
      <c r="A49" s="67" t="s">
        <v>1</v>
      </c>
      <c r="B49" s="127"/>
      <c r="C49" s="301">
        <f>SUM(C3:C48)</f>
        <v>502651.5</v>
      </c>
      <c r="D49" s="301">
        <f>SUM(D3:D48)</f>
        <v>0</v>
      </c>
      <c r="E49" s="301">
        <f>SUM(E3:E48)</f>
        <v>0</v>
      </c>
      <c r="F49" s="301">
        <f>SUM(F3:F48)</f>
        <v>0</v>
      </c>
      <c r="G49" s="301"/>
      <c r="H49" s="301">
        <f>SUM(H3:H48)</f>
        <v>0</v>
      </c>
      <c r="I49" s="301"/>
      <c r="J49" s="301"/>
      <c r="K49" s="301"/>
      <c r="L49" s="301">
        <f>SUM(L3:L48)</f>
        <v>243428.25</v>
      </c>
      <c r="M49" s="301">
        <f>SUM(M3:M48)</f>
        <v>0</v>
      </c>
      <c r="N49" s="301">
        <f>SUM(N3:N48)</f>
        <v>0</v>
      </c>
      <c r="O49" s="301">
        <f>SUM(O3:O48)</f>
        <v>0</v>
      </c>
      <c r="P49" s="301"/>
      <c r="Q49" s="301">
        <f>SUM(Q3:Q48)</f>
        <v>0</v>
      </c>
      <c r="R49" s="301"/>
      <c r="S49" s="301"/>
      <c r="T49" s="301"/>
      <c r="U49" s="301">
        <f>SUM(U3:U48)</f>
        <v>46813.125</v>
      </c>
      <c r="V49" s="301">
        <f>SUM(V3:V48)</f>
        <v>0</v>
      </c>
      <c r="W49" s="301">
        <f>SUM(W3:W48)</f>
        <v>0</v>
      </c>
      <c r="X49" s="301">
        <f>SUM(X3:X48)</f>
        <v>0</v>
      </c>
      <c r="Y49" s="301"/>
      <c r="Z49" s="301">
        <f>SUM(Z3:Z48)</f>
        <v>0</v>
      </c>
      <c r="AA49" s="301"/>
      <c r="AB49" s="301"/>
      <c r="AC49" s="301"/>
      <c r="AD49" s="301">
        <f>SUM(AD3:AD48)</f>
        <v>792892.875</v>
      </c>
      <c r="AE49" s="301">
        <f>SUM(AE3:AE48)</f>
        <v>0</v>
      </c>
      <c r="AF49" s="301">
        <f>SUM(AF3:AF48)</f>
        <v>792892.875</v>
      </c>
      <c r="AG49" s="57"/>
      <c r="AH49" s="57">
        <f>SUM(AH3:AH48)</f>
        <v>0</v>
      </c>
      <c r="AI49" s="57">
        <f>SUM(AI3:AI48)</f>
        <v>0</v>
      </c>
      <c r="AJ49" s="57">
        <f>SUM(AJ3:AJ48)</f>
        <v>0</v>
      </c>
      <c r="AK49" s="57">
        <f>SUM(AK3:AK48)</f>
        <v>0</v>
      </c>
    </row>
    <row r="51" spans="1:37">
      <c r="G51" s="196" t="s">
        <v>178</v>
      </c>
      <c r="P51" s="196" t="s">
        <v>178</v>
      </c>
      <c r="Y51" s="196" t="s">
        <v>178</v>
      </c>
    </row>
    <row r="52" spans="1:37">
      <c r="E52" s="195" t="s">
        <v>181</v>
      </c>
      <c r="F52" s="195"/>
      <c r="G52" s="195"/>
      <c r="H52" s="195"/>
      <c r="I52" s="195"/>
      <c r="J52" s="195"/>
      <c r="K52" s="195"/>
      <c r="L52" s="195"/>
      <c r="M52" s="195"/>
      <c r="N52" s="195" t="s">
        <v>181</v>
      </c>
      <c r="W52" s="195" t="s">
        <v>181</v>
      </c>
    </row>
    <row r="53" spans="1:37">
      <c r="H53" s="6"/>
      <c r="I53" s="244" t="s">
        <v>180</v>
      </c>
      <c r="J53" s="196"/>
      <c r="P53" s="6"/>
      <c r="Q53" s="244" t="s">
        <v>179</v>
      </c>
      <c r="R53" s="244"/>
      <c r="S53" s="244"/>
      <c r="T53" s="244"/>
      <c r="U53" s="6"/>
      <c r="V53" s="6"/>
      <c r="W53" s="6"/>
      <c r="X53" s="6"/>
      <c r="Y53" s="6"/>
      <c r="Z53" s="244" t="s">
        <v>179</v>
      </c>
      <c r="AA53" s="244"/>
      <c r="AB53" s="244"/>
      <c r="AC53" s="196"/>
    </row>
    <row r="54" spans="1:37">
      <c r="H54" s="244" t="s">
        <v>179</v>
      </c>
      <c r="I54" s="6"/>
      <c r="P54" s="6"/>
      <c r="Q54" s="6"/>
      <c r="R54" s="244" t="s">
        <v>180</v>
      </c>
      <c r="S54" s="244"/>
      <c r="T54" s="6"/>
      <c r="U54" s="6"/>
      <c r="V54" s="6"/>
      <c r="W54" s="6"/>
      <c r="X54" s="6"/>
      <c r="Y54" s="6"/>
      <c r="Z54" s="6"/>
      <c r="AA54" s="244" t="s">
        <v>180</v>
      </c>
      <c r="AB54" s="244"/>
    </row>
    <row r="55" spans="1:37">
      <c r="H55" s="6"/>
      <c r="I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37">
      <c r="D56" s="197" t="s">
        <v>175</v>
      </c>
      <c r="P56" s="333" t="s">
        <v>349</v>
      </c>
      <c r="Y56" s="320" t="s">
        <v>351</v>
      </c>
    </row>
    <row r="57" spans="1:37">
      <c r="D57" s="198" t="s">
        <v>176</v>
      </c>
      <c r="L57" s="11"/>
      <c r="N57" s="196"/>
      <c r="O57" s="196"/>
      <c r="P57" s="196"/>
      <c r="Q57" s="196"/>
      <c r="R57" s="332" t="s">
        <v>350</v>
      </c>
      <c r="S57" s="196"/>
      <c r="T57" s="196"/>
      <c r="U57" s="196"/>
      <c r="Z57" s="334" t="s">
        <v>352</v>
      </c>
    </row>
    <row r="58" spans="1:37">
      <c r="E58" s="198" t="s">
        <v>177</v>
      </c>
      <c r="L58" s="11"/>
      <c r="R58" s="335" t="s">
        <v>353</v>
      </c>
      <c r="AA58" s="335" t="s">
        <v>353</v>
      </c>
    </row>
    <row r="59" spans="1:37">
      <c r="L59" s="11"/>
      <c r="O59" s="196"/>
      <c r="P59" s="196"/>
      <c r="Q59" s="196"/>
      <c r="R59" s="196"/>
      <c r="S59" s="196"/>
      <c r="T59" s="196"/>
      <c r="U59" s="196"/>
      <c r="V59" s="196"/>
      <c r="W59" s="196"/>
      <c r="AA59" s="332" t="s">
        <v>350</v>
      </c>
    </row>
    <row r="60" spans="1:37">
      <c r="L60" s="11"/>
    </row>
    <row r="61" spans="1:37">
      <c r="L61" s="11"/>
      <c r="P61" s="196"/>
      <c r="Q61" s="196"/>
      <c r="R61" s="196"/>
      <c r="S61" s="196"/>
      <c r="T61" s="196"/>
      <c r="U61" s="196"/>
      <c r="V61" s="196"/>
      <c r="W61" s="196"/>
    </row>
    <row r="62" spans="1:37">
      <c r="L62" s="11"/>
    </row>
    <row r="63" spans="1:37">
      <c r="L63" s="552"/>
      <c r="M63" s="552"/>
      <c r="N63" s="552"/>
      <c r="O63" s="552"/>
      <c r="P63" s="552"/>
      <c r="Q63" s="552"/>
      <c r="R63" s="552"/>
      <c r="S63" s="552"/>
      <c r="T63" s="552"/>
      <c r="U63" s="552"/>
    </row>
  </sheetData>
  <mergeCells count="11">
    <mergeCell ref="L63:U63"/>
    <mergeCell ref="J2:K2"/>
    <mergeCell ref="S2:T2"/>
    <mergeCell ref="AH1:AK2"/>
    <mergeCell ref="AB2:AC2"/>
    <mergeCell ref="A1:AC1"/>
    <mergeCell ref="AD1:AD2"/>
    <mergeCell ref="AE1:AE2"/>
    <mergeCell ref="AF1:AF2"/>
    <mergeCell ref="AG1:AG2"/>
    <mergeCell ref="A26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συμβολαια</vt:lpstr>
      <vt:lpstr>ταχδικΚΛΠ</vt:lpstr>
      <vt:lpstr>δικαιώματα</vt:lpstr>
      <vt:lpstr>φύλλα2α</vt:lpstr>
      <vt:lpstr>πολλΣυμβ</vt:lpstr>
      <vt:lpstr>αντίγραφα</vt:lpstr>
      <vt:lpstr>μεταγραφή</vt:lpstr>
      <vt:lpstr>προςΔΟΥ</vt:lpstr>
      <vt:lpstr>κ-15-17</vt:lpstr>
      <vt:lpstr>ταμείαΚατάστ</vt:lpstr>
      <vt:lpstr>χαρτόσ</vt:lpstr>
      <vt:lpstr>βιβλΕσ</vt:lpstr>
      <vt:lpstr>βιβλΕσΕκτ</vt:lpstr>
      <vt:lpstr>φάκελος</vt:lpstr>
      <vt:lpstr>bSymbolaio</vt:lpstr>
      <vt:lpstr>βιβλίοΣυμβ</vt:lpstr>
      <vt:lpstr>εθνΠληρ</vt:lpstr>
      <vt:lpstr>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2019-06-22T21:06:06Z</cp:lastPrinted>
  <dcterms:created xsi:type="dcterms:W3CDTF">2015-04-10T19:15:49Z</dcterms:created>
  <dcterms:modified xsi:type="dcterms:W3CDTF">2022-04-19T17:55:02Z</dcterms:modified>
</cp:coreProperties>
</file>