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O24" i="5"/>
  <c r="N24"/>
  <c r="AE4"/>
  <c r="AE5"/>
  <c r="AE6"/>
  <c r="AE7"/>
  <c r="AE8"/>
  <c r="AE9"/>
  <c r="AE10"/>
  <c r="AE11"/>
  <c r="AE12"/>
  <c r="AE13"/>
  <c r="AE14"/>
  <c r="AE15"/>
  <c r="AE16"/>
  <c r="AE17"/>
  <c r="AE18"/>
  <c r="AE19"/>
  <c r="AE20"/>
  <c r="AE21"/>
  <c r="AE22"/>
  <c r="AE23"/>
  <c r="E26" i="1"/>
  <c r="AE3" i="5"/>
  <c r="K9" i="25" l="1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K2"/>
  <c r="C2"/>
  <c r="B2"/>
  <c r="A2"/>
  <c r="N18" i="13"/>
  <c r="J18"/>
  <c r="C18"/>
  <c r="G18" s="1"/>
  <c r="H18" s="1"/>
  <c r="B18"/>
  <c r="A18"/>
  <c r="N17"/>
  <c r="J17"/>
  <c r="C17"/>
  <c r="G17" s="1"/>
  <c r="H17" s="1"/>
  <c r="B17"/>
  <c r="A17"/>
  <c r="N16"/>
  <c r="J16"/>
  <c r="C16"/>
  <c r="G16" s="1"/>
  <c r="H16" s="1"/>
  <c r="B16"/>
  <c r="A16"/>
  <c r="N15"/>
  <c r="P15" i="14" s="1"/>
  <c r="G15" i="1" s="1"/>
  <c r="J15" i="13"/>
  <c r="C15"/>
  <c r="G15" s="1"/>
  <c r="H15" s="1"/>
  <c r="B15"/>
  <c r="A15"/>
  <c r="N14"/>
  <c r="J14"/>
  <c r="C14"/>
  <c r="G14" s="1"/>
  <c r="H14" s="1"/>
  <c r="B14"/>
  <c r="A14"/>
  <c r="N13"/>
  <c r="J13"/>
  <c r="C13"/>
  <c r="G13" s="1"/>
  <c r="H13" s="1"/>
  <c r="B13"/>
  <c r="A13"/>
  <c r="N12"/>
  <c r="J12"/>
  <c r="C12"/>
  <c r="G12" s="1"/>
  <c r="H12" s="1"/>
  <c r="B12"/>
  <c r="A12"/>
  <c r="N11"/>
  <c r="P11" i="14" s="1"/>
  <c r="G11" i="1" s="1"/>
  <c r="J11" i="13"/>
  <c r="C11"/>
  <c r="G11" s="1"/>
  <c r="H11" s="1"/>
  <c r="B11"/>
  <c r="A11"/>
  <c r="N10"/>
  <c r="J10"/>
  <c r="C10"/>
  <c r="G10" s="1"/>
  <c r="H10" s="1"/>
  <c r="B10"/>
  <c r="A10"/>
  <c r="N9"/>
  <c r="J9"/>
  <c r="C9"/>
  <c r="G9" s="1"/>
  <c r="H9" s="1"/>
  <c r="B9"/>
  <c r="A9"/>
  <c r="N8"/>
  <c r="J8"/>
  <c r="C8"/>
  <c r="G8" s="1"/>
  <c r="H8" s="1"/>
  <c r="B8"/>
  <c r="A8"/>
  <c r="N7"/>
  <c r="P7" i="14" s="1"/>
  <c r="G7" i="1" s="1"/>
  <c r="J7" i="13"/>
  <c r="C7"/>
  <c r="G7" s="1"/>
  <c r="H7" s="1"/>
  <c r="B7"/>
  <c r="A7"/>
  <c r="N6"/>
  <c r="J6"/>
  <c r="C6"/>
  <c r="G6" s="1"/>
  <c r="H6" s="1"/>
  <c r="B6"/>
  <c r="A6"/>
  <c r="N5"/>
  <c r="J5"/>
  <c r="C5"/>
  <c r="G5" s="1"/>
  <c r="H5" s="1"/>
  <c r="B5"/>
  <c r="A5"/>
  <c r="N4"/>
  <c r="P4" i="14" s="1"/>
  <c r="G4" i="1" s="1"/>
  <c r="J4" i="13"/>
  <c r="C4"/>
  <c r="G4" s="1"/>
  <c r="H4" s="1"/>
  <c r="B4"/>
  <c r="A4"/>
  <c r="N3"/>
  <c r="J3"/>
  <c r="C3"/>
  <c r="G3" s="1"/>
  <c r="H3" s="1"/>
  <c r="B3"/>
  <c r="A3"/>
  <c r="F18" i="12"/>
  <c r="C18"/>
  <c r="B18"/>
  <c r="A18"/>
  <c r="F17"/>
  <c r="F17" i="1" s="1"/>
  <c r="C17" i="12"/>
  <c r="B17"/>
  <c r="A17"/>
  <c r="F16"/>
  <c r="C16"/>
  <c r="B16"/>
  <c r="A16"/>
  <c r="F15"/>
  <c r="C15"/>
  <c r="B15"/>
  <c r="A15"/>
  <c r="F14"/>
  <c r="C14"/>
  <c r="B14"/>
  <c r="A14"/>
  <c r="F13"/>
  <c r="F13" i="1" s="1"/>
  <c r="C13" i="12"/>
  <c r="B13"/>
  <c r="A13"/>
  <c r="F12"/>
  <c r="C12"/>
  <c r="B12"/>
  <c r="A12"/>
  <c r="F11"/>
  <c r="C11"/>
  <c r="B11"/>
  <c r="A11"/>
  <c r="F10"/>
  <c r="C10"/>
  <c r="B10"/>
  <c r="A10"/>
  <c r="F9"/>
  <c r="C9"/>
  <c r="B9"/>
  <c r="A9"/>
  <c r="F8"/>
  <c r="C8"/>
  <c r="B8"/>
  <c r="A8"/>
  <c r="F7"/>
  <c r="C7"/>
  <c r="B7"/>
  <c r="A7"/>
  <c r="F6"/>
  <c r="C6"/>
  <c r="B6"/>
  <c r="A6"/>
  <c r="F5"/>
  <c r="C5"/>
  <c r="B5"/>
  <c r="A5"/>
  <c r="F4"/>
  <c r="C4"/>
  <c r="B4"/>
  <c r="A4"/>
  <c r="F3"/>
  <c r="F3" i="1" s="1"/>
  <c r="C3" i="12"/>
  <c r="B3"/>
  <c r="A3"/>
  <c r="P18" i="14"/>
  <c r="G18" i="1" s="1"/>
  <c r="B18" i="14"/>
  <c r="A18"/>
  <c r="B17"/>
  <c r="A17"/>
  <c r="P16"/>
  <c r="G16" i="1" s="1"/>
  <c r="B16" i="14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AN18" i="16"/>
  <c r="AM18"/>
  <c r="E18"/>
  <c r="I18" s="1"/>
  <c r="D18"/>
  <c r="H18" s="1"/>
  <c r="C18"/>
  <c r="B18"/>
  <c r="A18"/>
  <c r="AN17"/>
  <c r="AM17"/>
  <c r="E17"/>
  <c r="I17" s="1"/>
  <c r="D17"/>
  <c r="H17" s="1"/>
  <c r="C17"/>
  <c r="B17"/>
  <c r="A17"/>
  <c r="AN16"/>
  <c r="C16" i="24" s="1"/>
  <c r="AM16" i="16"/>
  <c r="I16"/>
  <c r="E16"/>
  <c r="D16"/>
  <c r="H16" s="1"/>
  <c r="J16" s="1"/>
  <c r="C16"/>
  <c r="B16"/>
  <c r="A16"/>
  <c r="AN15"/>
  <c r="AM15"/>
  <c r="I15"/>
  <c r="P15" s="1"/>
  <c r="N15" s="1"/>
  <c r="E15"/>
  <c r="D15"/>
  <c r="H15" s="1"/>
  <c r="C15"/>
  <c r="B15"/>
  <c r="A15"/>
  <c r="AN14"/>
  <c r="C14" i="24" s="1"/>
  <c r="AM14" i="16"/>
  <c r="E14"/>
  <c r="I14" s="1"/>
  <c r="D14"/>
  <c r="H14" s="1"/>
  <c r="C14"/>
  <c r="B14"/>
  <c r="A14"/>
  <c r="AN13"/>
  <c r="C13" i="24" s="1"/>
  <c r="AM13" i="16"/>
  <c r="E13"/>
  <c r="I13" s="1"/>
  <c r="D13"/>
  <c r="H13" s="1"/>
  <c r="C13"/>
  <c r="B13"/>
  <c r="A13"/>
  <c r="AN12"/>
  <c r="C12" i="24" s="1"/>
  <c r="AM12" i="16"/>
  <c r="E12"/>
  <c r="I12" s="1"/>
  <c r="D12"/>
  <c r="H12" s="1"/>
  <c r="J12" s="1"/>
  <c r="C12"/>
  <c r="B12"/>
  <c r="A12"/>
  <c r="AN11"/>
  <c r="C11" i="24" s="1"/>
  <c r="AM11" i="16"/>
  <c r="E11"/>
  <c r="I11" s="1"/>
  <c r="P11" s="1"/>
  <c r="N11" s="1"/>
  <c r="D11"/>
  <c r="H11" s="1"/>
  <c r="C11"/>
  <c r="B11"/>
  <c r="A11"/>
  <c r="AN10"/>
  <c r="C10" i="24" s="1"/>
  <c r="AM10" i="16"/>
  <c r="E10"/>
  <c r="I10" s="1"/>
  <c r="D10"/>
  <c r="H10" s="1"/>
  <c r="C10"/>
  <c r="B10"/>
  <c r="A10"/>
  <c r="AN9"/>
  <c r="C9" i="24" s="1"/>
  <c r="AM9" i="16"/>
  <c r="E9"/>
  <c r="I9" s="1"/>
  <c r="D9"/>
  <c r="H9" s="1"/>
  <c r="C9"/>
  <c r="B9"/>
  <c r="A9"/>
  <c r="AN8"/>
  <c r="C8" i="24" s="1"/>
  <c r="AM8" i="16"/>
  <c r="E8"/>
  <c r="I8" s="1"/>
  <c r="D8"/>
  <c r="H8" s="1"/>
  <c r="J8" s="1"/>
  <c r="C8"/>
  <c r="B8"/>
  <c r="A8"/>
  <c r="AN7"/>
  <c r="C7" i="24" s="1"/>
  <c r="AM7" i="16"/>
  <c r="E7"/>
  <c r="I7" s="1"/>
  <c r="P7" s="1"/>
  <c r="N7" s="1"/>
  <c r="D7"/>
  <c r="H7" s="1"/>
  <c r="C7"/>
  <c r="B7"/>
  <c r="A7"/>
  <c r="AN6"/>
  <c r="C6" i="24" s="1"/>
  <c r="AM6" i="16"/>
  <c r="E6"/>
  <c r="I6" s="1"/>
  <c r="D6"/>
  <c r="H6" s="1"/>
  <c r="C6"/>
  <c r="B6"/>
  <c r="A6"/>
  <c r="AN5"/>
  <c r="C5" i="24" s="1"/>
  <c r="AM5" i="16"/>
  <c r="E5"/>
  <c r="I5" s="1"/>
  <c r="D5"/>
  <c r="H5" s="1"/>
  <c r="C5"/>
  <c r="B5"/>
  <c r="A5"/>
  <c r="AN4"/>
  <c r="C4" i="24" s="1"/>
  <c r="AM4" i="16"/>
  <c r="I4"/>
  <c r="E4"/>
  <c r="D4"/>
  <c r="H4" s="1"/>
  <c r="J4" s="1"/>
  <c r="C4"/>
  <c r="B4"/>
  <c r="A4"/>
  <c r="AN3"/>
  <c r="C3" i="24" s="1"/>
  <c r="AM3" i="16"/>
  <c r="E3"/>
  <c r="I3" s="1"/>
  <c r="P3" s="1"/>
  <c r="N3" s="1"/>
  <c r="D3"/>
  <c r="H3" s="1"/>
  <c r="C3"/>
  <c r="B3"/>
  <c r="A3"/>
  <c r="O19" i="4"/>
  <c r="F19"/>
  <c r="H19" s="1"/>
  <c r="D19"/>
  <c r="C19"/>
  <c r="B19"/>
  <c r="A19"/>
  <c r="O18"/>
  <c r="D18"/>
  <c r="C18"/>
  <c r="B18"/>
  <c r="A18"/>
  <c r="O17"/>
  <c r="D17"/>
  <c r="C17"/>
  <c r="B17"/>
  <c r="A17"/>
  <c r="O16"/>
  <c r="F16"/>
  <c r="H16" s="1"/>
  <c r="D16"/>
  <c r="C16"/>
  <c r="B16"/>
  <c r="A16"/>
  <c r="O15"/>
  <c r="E15" i="24" s="1"/>
  <c r="D15" i="4"/>
  <c r="C15"/>
  <c r="B15"/>
  <c r="A15"/>
  <c r="O14"/>
  <c r="D14"/>
  <c r="C14"/>
  <c r="B14"/>
  <c r="A14"/>
  <c r="O13"/>
  <c r="E13" i="24" s="1"/>
  <c r="F13" i="4"/>
  <c r="H13" s="1"/>
  <c r="I13" i="1" s="1"/>
  <c r="D13" i="4"/>
  <c r="C13"/>
  <c r="B13"/>
  <c r="A13"/>
  <c r="O12"/>
  <c r="I12" i="1"/>
  <c r="D12" i="4"/>
  <c r="C12"/>
  <c r="B12"/>
  <c r="A12"/>
  <c r="O11"/>
  <c r="E11" i="24" s="1"/>
  <c r="D11" i="4"/>
  <c r="C11"/>
  <c r="B11"/>
  <c r="A11"/>
  <c r="O10"/>
  <c r="H10"/>
  <c r="F10"/>
  <c r="D10"/>
  <c r="C10"/>
  <c r="B10"/>
  <c r="A10"/>
  <c r="O9"/>
  <c r="E9" i="24" s="1"/>
  <c r="I9" i="1"/>
  <c r="D9" i="4"/>
  <c r="C9"/>
  <c r="B9"/>
  <c r="A9"/>
  <c r="O8"/>
  <c r="I8" i="1"/>
  <c r="D8" i="4"/>
  <c r="C8"/>
  <c r="B8"/>
  <c r="A8"/>
  <c r="O7"/>
  <c r="E7" i="24" s="1"/>
  <c r="H7" i="4"/>
  <c r="F7"/>
  <c r="D7"/>
  <c r="C7"/>
  <c r="B7"/>
  <c r="A7"/>
  <c r="O6"/>
  <c r="E6" i="24" s="1"/>
  <c r="D6" i="4"/>
  <c r="C6"/>
  <c r="B6"/>
  <c r="A6"/>
  <c r="I5" i="1"/>
  <c r="D5" i="4"/>
  <c r="C5"/>
  <c r="B5"/>
  <c r="A5"/>
  <c r="O4"/>
  <c r="E4" i="24" s="1"/>
  <c r="F4" i="4"/>
  <c r="H4" s="1"/>
  <c r="D4"/>
  <c r="C4"/>
  <c r="B4"/>
  <c r="A4"/>
  <c r="E3" i="24"/>
  <c r="D3" i="4"/>
  <c r="C3"/>
  <c r="B3"/>
  <c r="A3"/>
  <c r="P15" i="20"/>
  <c r="H15" i="24" s="1"/>
  <c r="D15" i="20"/>
  <c r="C15"/>
  <c r="B15"/>
  <c r="A15"/>
  <c r="P14"/>
  <c r="D14"/>
  <c r="C14"/>
  <c r="B14"/>
  <c r="A14"/>
  <c r="P13"/>
  <c r="H13" i="24" s="1"/>
  <c r="D13" i="20"/>
  <c r="C13"/>
  <c r="B13"/>
  <c r="A13"/>
  <c r="P12"/>
  <c r="H12" i="24" s="1"/>
  <c r="D12" i="20"/>
  <c r="C12"/>
  <c r="B12"/>
  <c r="A12"/>
  <c r="P11"/>
  <c r="H11" i="24" s="1"/>
  <c r="D11" i="20"/>
  <c r="C11"/>
  <c r="B11"/>
  <c r="A11"/>
  <c r="P10"/>
  <c r="D10"/>
  <c r="C10"/>
  <c r="B10"/>
  <c r="A10"/>
  <c r="P9"/>
  <c r="H9" i="24" s="1"/>
  <c r="D9" i="20"/>
  <c r="C9"/>
  <c r="B9"/>
  <c r="A9"/>
  <c r="P8"/>
  <c r="H8" i="24" s="1"/>
  <c r="D8" i="20"/>
  <c r="C8"/>
  <c r="B8"/>
  <c r="A8"/>
  <c r="P7"/>
  <c r="H7" i="24" s="1"/>
  <c r="D7" i="20"/>
  <c r="C7"/>
  <c r="B7"/>
  <c r="A7"/>
  <c r="P6"/>
  <c r="H6" i="24" s="1"/>
  <c r="D6" i="20"/>
  <c r="C6"/>
  <c r="B6"/>
  <c r="A6"/>
  <c r="P5"/>
  <c r="H5" i="24" s="1"/>
  <c r="D5" i="20"/>
  <c r="C5"/>
  <c r="B5"/>
  <c r="A5"/>
  <c r="P4"/>
  <c r="D4"/>
  <c r="C4"/>
  <c r="B4"/>
  <c r="A4"/>
  <c r="P3"/>
  <c r="H3" i="24" s="1"/>
  <c r="D3" i="20"/>
  <c r="C3"/>
  <c r="B3"/>
  <c r="A3"/>
  <c r="AF18" i="26"/>
  <c r="D18"/>
  <c r="C18"/>
  <c r="B18"/>
  <c r="A18"/>
  <c r="AF17"/>
  <c r="C17"/>
  <c r="D17" s="1"/>
  <c r="B17"/>
  <c r="A17"/>
  <c r="AF16"/>
  <c r="AF16" i="5" s="1"/>
  <c r="C16" i="26"/>
  <c r="D16" s="1"/>
  <c r="B16"/>
  <c r="A16"/>
  <c r="AF15"/>
  <c r="AF15" i="5" s="1"/>
  <c r="C15" i="26"/>
  <c r="B15"/>
  <c r="A15"/>
  <c r="AF14"/>
  <c r="C14"/>
  <c r="D14" s="1"/>
  <c r="B14"/>
  <c r="A14"/>
  <c r="AF13"/>
  <c r="C13"/>
  <c r="D13" s="1"/>
  <c r="B13"/>
  <c r="A13"/>
  <c r="AF12"/>
  <c r="AF12" i="5" s="1"/>
  <c r="C12" i="26"/>
  <c r="D12" s="1"/>
  <c r="B12"/>
  <c r="A12"/>
  <c r="AF11"/>
  <c r="AF11" i="5" s="1"/>
  <c r="C11" i="26"/>
  <c r="B11"/>
  <c r="A11"/>
  <c r="AF10"/>
  <c r="C10"/>
  <c r="D10" s="1"/>
  <c r="B10"/>
  <c r="A10"/>
  <c r="AF9"/>
  <c r="AF9" i="5" s="1"/>
  <c r="C9" i="26"/>
  <c r="D9" s="1"/>
  <c r="B9"/>
  <c r="A9"/>
  <c r="AF8"/>
  <c r="N8" i="1" s="1"/>
  <c r="K8" i="9" s="1"/>
  <c r="C8" i="26"/>
  <c r="D8" s="1"/>
  <c r="B8"/>
  <c r="A8"/>
  <c r="AF7"/>
  <c r="N7" i="1" s="1"/>
  <c r="C7" i="26"/>
  <c r="B7"/>
  <c r="A7"/>
  <c r="AF6"/>
  <c r="AF6" i="5" s="1"/>
  <c r="C6" i="26"/>
  <c r="B6"/>
  <c r="A6"/>
  <c r="AF5"/>
  <c r="N5" i="1" s="1"/>
  <c r="K5" i="9" s="1"/>
  <c r="C5" i="26"/>
  <c r="D5" s="1"/>
  <c r="B5"/>
  <c r="AF4"/>
  <c r="N4" i="1" s="1"/>
  <c r="C4" i="26"/>
  <c r="D4" s="1"/>
  <c r="B4"/>
  <c r="AF3"/>
  <c r="AF3" i="5" s="1"/>
  <c r="C3" i="26"/>
  <c r="B3"/>
  <c r="A3"/>
  <c r="K16" i="15"/>
  <c r="C16"/>
  <c r="B16"/>
  <c r="A16"/>
  <c r="K15"/>
  <c r="C15"/>
  <c r="B15"/>
  <c r="A15"/>
  <c r="K14"/>
  <c r="C14"/>
  <c r="B14"/>
  <c r="A14"/>
  <c r="K13"/>
  <c r="C13"/>
  <c r="B13"/>
  <c r="A13"/>
  <c r="K12"/>
  <c r="C12"/>
  <c r="B12"/>
  <c r="A12"/>
  <c r="K11"/>
  <c r="C11"/>
  <c r="B11"/>
  <c r="A11"/>
  <c r="K10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B16" i="23"/>
  <c r="A16"/>
  <c r="B15"/>
  <c r="A15"/>
  <c r="B14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B3"/>
  <c r="A3"/>
  <c r="BT16" i="24"/>
  <c r="BN16"/>
  <c r="BB16"/>
  <c r="AX16"/>
  <c r="AR16"/>
  <c r="AC16"/>
  <c r="I16"/>
  <c r="G16"/>
  <c r="F16"/>
  <c r="D16"/>
  <c r="B16"/>
  <c r="A16"/>
  <c r="BT15"/>
  <c r="BN15"/>
  <c r="BB15"/>
  <c r="AX15"/>
  <c r="AR15"/>
  <c r="AC15"/>
  <c r="I15"/>
  <c r="G15"/>
  <c r="F15"/>
  <c r="D15"/>
  <c r="C15"/>
  <c r="B15"/>
  <c r="A15"/>
  <c r="BT14"/>
  <c r="BN14"/>
  <c r="BB14"/>
  <c r="AX14"/>
  <c r="AR14"/>
  <c r="AC14"/>
  <c r="I14"/>
  <c r="H14"/>
  <c r="G14"/>
  <c r="F14"/>
  <c r="E14"/>
  <c r="D14"/>
  <c r="B14"/>
  <c r="A14"/>
  <c r="BT13"/>
  <c r="BN13"/>
  <c r="BB13"/>
  <c r="AX13"/>
  <c r="AR13"/>
  <c r="AC13"/>
  <c r="I13"/>
  <c r="G13"/>
  <c r="F13"/>
  <c r="D13"/>
  <c r="B13"/>
  <c r="A13"/>
  <c r="BT12"/>
  <c r="BN12"/>
  <c r="BB12"/>
  <c r="AX12"/>
  <c r="AR12"/>
  <c r="AC12"/>
  <c r="I12"/>
  <c r="G12"/>
  <c r="F12"/>
  <c r="E12"/>
  <c r="D12"/>
  <c r="B12"/>
  <c r="A12"/>
  <c r="BT11"/>
  <c r="BN11"/>
  <c r="BB11"/>
  <c r="AX11"/>
  <c r="AR11"/>
  <c r="AC11"/>
  <c r="I11"/>
  <c r="G11"/>
  <c r="F11"/>
  <c r="D11"/>
  <c r="B11"/>
  <c r="A11"/>
  <c r="BT10"/>
  <c r="BN10"/>
  <c r="BB10"/>
  <c r="AX10"/>
  <c r="AR10"/>
  <c r="AC10"/>
  <c r="I10"/>
  <c r="H10"/>
  <c r="G10"/>
  <c r="F10"/>
  <c r="E10"/>
  <c r="D10"/>
  <c r="B10"/>
  <c r="A10"/>
  <c r="BT9"/>
  <c r="BN9"/>
  <c r="BB9"/>
  <c r="AX9"/>
  <c r="AR9"/>
  <c r="AC9"/>
  <c r="I9"/>
  <c r="G9"/>
  <c r="F9"/>
  <c r="D9"/>
  <c r="B9"/>
  <c r="A9"/>
  <c r="BT8"/>
  <c r="BN8"/>
  <c r="BB8"/>
  <c r="AX8"/>
  <c r="AR8"/>
  <c r="AC8"/>
  <c r="I8"/>
  <c r="G8"/>
  <c r="F8"/>
  <c r="E8"/>
  <c r="D8"/>
  <c r="B8"/>
  <c r="A8"/>
  <c r="BT7"/>
  <c r="BN7"/>
  <c r="BB7"/>
  <c r="AX7"/>
  <c r="AR7"/>
  <c r="AC7"/>
  <c r="I7"/>
  <c r="G7"/>
  <c r="F7"/>
  <c r="D7"/>
  <c r="B7"/>
  <c r="A7"/>
  <c r="BT6"/>
  <c r="BN6"/>
  <c r="BB6"/>
  <c r="AX6"/>
  <c r="AR6"/>
  <c r="AC6"/>
  <c r="I6"/>
  <c r="G6"/>
  <c r="F6"/>
  <c r="D6"/>
  <c r="B6"/>
  <c r="A6"/>
  <c r="BT5"/>
  <c r="BN5"/>
  <c r="BB5"/>
  <c r="AX5"/>
  <c r="AR5"/>
  <c r="AC5"/>
  <c r="I5"/>
  <c r="G5"/>
  <c r="F5"/>
  <c r="E5"/>
  <c r="D5"/>
  <c r="B5"/>
  <c r="A5"/>
  <c r="BT4"/>
  <c r="BN4"/>
  <c r="BB4"/>
  <c r="AX4"/>
  <c r="AR4"/>
  <c r="AC4"/>
  <c r="I4"/>
  <c r="H4"/>
  <c r="G4"/>
  <c r="F4"/>
  <c r="D4"/>
  <c r="B4"/>
  <c r="A4"/>
  <c r="BT3"/>
  <c r="BN3"/>
  <c r="BB3"/>
  <c r="AX3"/>
  <c r="AR3"/>
  <c r="AC3"/>
  <c r="I3"/>
  <c r="G3"/>
  <c r="F3"/>
  <c r="D3"/>
  <c r="B3"/>
  <c r="A3"/>
  <c r="D16" i="9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A5"/>
  <c r="D4"/>
  <c r="C4"/>
  <c r="A4"/>
  <c r="D3"/>
  <c r="C3"/>
  <c r="B3"/>
  <c r="A3"/>
  <c r="AJ21" i="5"/>
  <c r="E21"/>
  <c r="D21"/>
  <c r="C21"/>
  <c r="B21"/>
  <c r="A21"/>
  <c r="AJ20"/>
  <c r="E20"/>
  <c r="D20"/>
  <c r="C20"/>
  <c r="A20"/>
  <c r="AJ19"/>
  <c r="E19"/>
  <c r="D19"/>
  <c r="C19"/>
  <c r="A19"/>
  <c r="AJ18"/>
  <c r="E18"/>
  <c r="D18"/>
  <c r="C18"/>
  <c r="B18"/>
  <c r="A18"/>
  <c r="AJ17"/>
  <c r="E17"/>
  <c r="D17"/>
  <c r="C17"/>
  <c r="A17"/>
  <c r="AJ16"/>
  <c r="E16"/>
  <c r="D16"/>
  <c r="C16"/>
  <c r="A16"/>
  <c r="AJ15"/>
  <c r="E15"/>
  <c r="D15"/>
  <c r="C15"/>
  <c r="B15"/>
  <c r="A15"/>
  <c r="AJ14"/>
  <c r="AF14"/>
  <c r="E14"/>
  <c r="D14"/>
  <c r="C14"/>
  <c r="A14"/>
  <c r="AJ13"/>
  <c r="AF13"/>
  <c r="E13"/>
  <c r="D13"/>
  <c r="C13"/>
  <c r="A13"/>
  <c r="AJ12"/>
  <c r="E12"/>
  <c r="D12"/>
  <c r="C12"/>
  <c r="B12"/>
  <c r="A12"/>
  <c r="AJ11"/>
  <c r="E11"/>
  <c r="D11"/>
  <c r="C11"/>
  <c r="A11"/>
  <c r="AJ10"/>
  <c r="AF10"/>
  <c r="E10"/>
  <c r="D10"/>
  <c r="C10"/>
  <c r="A10"/>
  <c r="AJ9"/>
  <c r="E9"/>
  <c r="D9"/>
  <c r="C9"/>
  <c r="B9"/>
  <c r="A9"/>
  <c r="AJ8"/>
  <c r="AF8"/>
  <c r="E8"/>
  <c r="D8"/>
  <c r="C8"/>
  <c r="A8"/>
  <c r="AJ7"/>
  <c r="E7"/>
  <c r="D7"/>
  <c r="C7"/>
  <c r="A7"/>
  <c r="AJ6"/>
  <c r="E6"/>
  <c r="D6"/>
  <c r="C6"/>
  <c r="B6"/>
  <c r="A6"/>
  <c r="AJ5"/>
  <c r="E5"/>
  <c r="D5"/>
  <c r="C5"/>
  <c r="A5"/>
  <c r="AJ4"/>
  <c r="E4"/>
  <c r="D4"/>
  <c r="C4"/>
  <c r="A4"/>
  <c r="AJ3"/>
  <c r="E3"/>
  <c r="D3"/>
  <c r="C3"/>
  <c r="B3"/>
  <c r="A3"/>
  <c r="K19" i="25"/>
  <c r="C19"/>
  <c r="B19"/>
  <c r="A19"/>
  <c r="K18"/>
  <c r="C18"/>
  <c r="B18"/>
  <c r="A18"/>
  <c r="K17"/>
  <c r="C17"/>
  <c r="B17"/>
  <c r="A17"/>
  <c r="K16"/>
  <c r="C16"/>
  <c r="B16"/>
  <c r="A16"/>
  <c r="K15"/>
  <c r="C15"/>
  <c r="B15"/>
  <c r="A15"/>
  <c r="K14"/>
  <c r="C14"/>
  <c r="B14"/>
  <c r="A14"/>
  <c r="K13"/>
  <c r="C13"/>
  <c r="B13"/>
  <c r="A13"/>
  <c r="K12"/>
  <c r="C12"/>
  <c r="B12"/>
  <c r="A12"/>
  <c r="K11"/>
  <c r="C11"/>
  <c r="B11"/>
  <c r="A11"/>
  <c r="K10"/>
  <c r="C10"/>
  <c r="B10"/>
  <c r="A10"/>
  <c r="J18" i="1"/>
  <c r="F18"/>
  <c r="J17"/>
  <c r="N16"/>
  <c r="K16" i="9" s="1"/>
  <c r="J16" i="1"/>
  <c r="F16"/>
  <c r="J15"/>
  <c r="I15"/>
  <c r="F15"/>
  <c r="N14"/>
  <c r="K14" i="9" s="1"/>
  <c r="J14" i="1"/>
  <c r="F14"/>
  <c r="N13"/>
  <c r="K13" i="9" s="1"/>
  <c r="J13" i="1"/>
  <c r="J12"/>
  <c r="F12"/>
  <c r="J11"/>
  <c r="I11"/>
  <c r="F11"/>
  <c r="N10"/>
  <c r="K10" i="9" s="1"/>
  <c r="J10" i="1"/>
  <c r="J9"/>
  <c r="J8"/>
  <c r="J7"/>
  <c r="F7"/>
  <c r="J6"/>
  <c r="F6"/>
  <c r="J5"/>
  <c r="F5"/>
  <c r="J4"/>
  <c r="F4"/>
  <c r="J3"/>
  <c r="BK24" i="24"/>
  <c r="BL24"/>
  <c r="N3" i="1" l="1"/>
  <c r="K3" i="9" s="1"/>
  <c r="N6" i="1"/>
  <c r="K6" i="9" s="1"/>
  <c r="P8" i="14"/>
  <c r="G8" i="1" s="1"/>
  <c r="N9"/>
  <c r="K9" i="9" s="1"/>
  <c r="N12" i="1"/>
  <c r="K12" i="9" s="1"/>
  <c r="BU12" i="24"/>
  <c r="R12" i="9" s="1"/>
  <c r="L12" i="5" s="1"/>
  <c r="M12" s="1"/>
  <c r="P6" i="14"/>
  <c r="G6" i="1" s="1"/>
  <c r="P10" i="14"/>
  <c r="G10" i="1" s="1"/>
  <c r="P14" i="14"/>
  <c r="G14" i="1" s="1"/>
  <c r="F8"/>
  <c r="P12" i="14"/>
  <c r="G12" i="1" s="1"/>
  <c r="D15" i="26"/>
  <c r="D7"/>
  <c r="D6"/>
  <c r="AE18"/>
  <c r="AG18" s="1"/>
  <c r="D11"/>
  <c r="AF5" i="5"/>
  <c r="AF4"/>
  <c r="P3" i="14"/>
  <c r="G3" i="1" s="1"/>
  <c r="AE5" i="26"/>
  <c r="AG5" s="1"/>
  <c r="J5" i="5" s="1"/>
  <c r="K5" s="1"/>
  <c r="D3" i="26"/>
  <c r="AE3" s="1"/>
  <c r="AG3" s="1"/>
  <c r="L3" i="13"/>
  <c r="K3"/>
  <c r="L5"/>
  <c r="K5"/>
  <c r="L7"/>
  <c r="K7"/>
  <c r="L9"/>
  <c r="K9"/>
  <c r="L11"/>
  <c r="K11"/>
  <c r="L13"/>
  <c r="K13"/>
  <c r="L15"/>
  <c r="K15"/>
  <c r="L17"/>
  <c r="K17"/>
  <c r="L4"/>
  <c r="K4"/>
  <c r="L6"/>
  <c r="K6"/>
  <c r="L8"/>
  <c r="K8"/>
  <c r="L10"/>
  <c r="K10"/>
  <c r="L12"/>
  <c r="K12"/>
  <c r="L14"/>
  <c r="K14"/>
  <c r="L16"/>
  <c r="K16"/>
  <c r="L18"/>
  <c r="K18"/>
  <c r="P5" i="14"/>
  <c r="G5" i="1" s="1"/>
  <c r="P9" i="14"/>
  <c r="G9" i="1" s="1"/>
  <c r="P13" i="14"/>
  <c r="G13" i="1" s="1"/>
  <c r="P17" i="14"/>
  <c r="G17" i="1" s="1"/>
  <c r="I3" i="13"/>
  <c r="I4"/>
  <c r="I5"/>
  <c r="I6"/>
  <c r="I7"/>
  <c r="I8"/>
  <c r="I9"/>
  <c r="I10"/>
  <c r="I11"/>
  <c r="I12"/>
  <c r="I13"/>
  <c r="I14"/>
  <c r="I15"/>
  <c r="I16"/>
  <c r="I17"/>
  <c r="I18"/>
  <c r="F9" i="1"/>
  <c r="F10"/>
  <c r="K3" i="16"/>
  <c r="L3"/>
  <c r="J3"/>
  <c r="K7"/>
  <c r="J7"/>
  <c r="L7"/>
  <c r="K11"/>
  <c r="L11"/>
  <c r="J11"/>
  <c r="K15"/>
  <c r="L15"/>
  <c r="J15"/>
  <c r="P5"/>
  <c r="N5" s="1"/>
  <c r="P6"/>
  <c r="N6" s="1"/>
  <c r="P9"/>
  <c r="N9" s="1"/>
  <c r="P10"/>
  <c r="N10" s="1"/>
  <c r="P13"/>
  <c r="N13" s="1"/>
  <c r="P14"/>
  <c r="N14" s="1"/>
  <c r="P17"/>
  <c r="N17" s="1"/>
  <c r="P18"/>
  <c r="N18" s="1"/>
  <c r="N12"/>
  <c r="O4"/>
  <c r="L6"/>
  <c r="K6"/>
  <c r="J6"/>
  <c r="L10"/>
  <c r="J10"/>
  <c r="K10"/>
  <c r="L14"/>
  <c r="J14"/>
  <c r="K14"/>
  <c r="L18"/>
  <c r="K18"/>
  <c r="J18"/>
  <c r="L9"/>
  <c r="L8"/>
  <c r="P8"/>
  <c r="N8" s="1"/>
  <c r="K9"/>
  <c r="L12"/>
  <c r="P12"/>
  <c r="K13"/>
  <c r="P16"/>
  <c r="N16" s="1"/>
  <c r="BU4" i="24"/>
  <c r="K4" i="16"/>
  <c r="J5"/>
  <c r="K8"/>
  <c r="J9"/>
  <c r="K12"/>
  <c r="J13"/>
  <c r="K16"/>
  <c r="J17"/>
  <c r="L5"/>
  <c r="L13"/>
  <c r="L17"/>
  <c r="BV4" i="24"/>
  <c r="Q4" i="9" s="1"/>
  <c r="G4" i="5" s="1"/>
  <c r="L4" i="16"/>
  <c r="P4"/>
  <c r="N4" s="1"/>
  <c r="K5"/>
  <c r="L16"/>
  <c r="K17"/>
  <c r="BU8" i="24"/>
  <c r="R8" i="9" s="1"/>
  <c r="L8" i="5" s="1"/>
  <c r="M8" s="1"/>
  <c r="BV8" i="24"/>
  <c r="Q8" i="9" s="1"/>
  <c r="G8" i="5" s="1"/>
  <c r="BV12" i="24"/>
  <c r="Q12" i="9" s="1"/>
  <c r="G12" i="5" s="1"/>
  <c r="BU10" i="24"/>
  <c r="BV15"/>
  <c r="Q15" i="9" s="1"/>
  <c r="G15" i="5" s="1"/>
  <c r="BU6" i="24"/>
  <c r="BU13"/>
  <c r="BU15"/>
  <c r="P5" i="9"/>
  <c r="K7"/>
  <c r="D7" i="23"/>
  <c r="K4" i="9"/>
  <c r="D4" i="23"/>
  <c r="N15" i="1"/>
  <c r="D10" i="23"/>
  <c r="D13"/>
  <c r="D14"/>
  <c r="D16"/>
  <c r="N11" i="1"/>
  <c r="AF7" i="5"/>
  <c r="D5" i="23"/>
  <c r="D8"/>
  <c r="AE4" i="26"/>
  <c r="AG4" s="1"/>
  <c r="AE16"/>
  <c r="AG16" s="1"/>
  <c r="BU3" i="24"/>
  <c r="BU7"/>
  <c r="BU11"/>
  <c r="BV3"/>
  <c r="Q3" i="9" s="1"/>
  <c r="G3" i="5" s="1"/>
  <c r="BV5" i="24"/>
  <c r="Q5" i="9" s="1"/>
  <c r="G5" i="5" s="1"/>
  <c r="BU5" i="24"/>
  <c r="R5" i="9" s="1"/>
  <c r="L5" i="5" s="1"/>
  <c r="M5" s="1"/>
  <c r="BV7" i="24"/>
  <c r="Q7" i="9" s="1"/>
  <c r="G7" i="5" s="1"/>
  <c r="BV9" i="24"/>
  <c r="Q9" i="9" s="1"/>
  <c r="G9" i="5" s="1"/>
  <c r="BU9" i="24"/>
  <c r="BV11"/>
  <c r="Q11" i="9" s="1"/>
  <c r="G11" i="5" s="1"/>
  <c r="BV13" i="24"/>
  <c r="Q13" i="9" s="1"/>
  <c r="G13" i="5" s="1"/>
  <c r="BV14" i="24"/>
  <c r="Q14" i="9" s="1"/>
  <c r="G14" i="5" s="1"/>
  <c r="BV6" i="24"/>
  <c r="Q6" i="9" s="1"/>
  <c r="G6" i="5" s="1"/>
  <c r="BV10" i="24"/>
  <c r="Q10" i="9" s="1"/>
  <c r="G10" i="5" s="1"/>
  <c r="BU14" i="24"/>
  <c r="BV16"/>
  <c r="Q16" i="9" s="1"/>
  <c r="G16" i="5" s="1"/>
  <c r="AJ22"/>
  <c r="AJ23"/>
  <c r="N24" i="4"/>
  <c r="F22"/>
  <c r="G21" i="12"/>
  <c r="F23"/>
  <c r="F22"/>
  <c r="F21"/>
  <c r="F20"/>
  <c r="F19"/>
  <c r="E16" i="24"/>
  <c r="O20" i="4"/>
  <c r="O21"/>
  <c r="O22"/>
  <c r="O23"/>
  <c r="D6" i="23" l="1"/>
  <c r="D12"/>
  <c r="O12" i="16"/>
  <c r="D9" i="23"/>
  <c r="O16" i="16"/>
  <c r="M16" s="1"/>
  <c r="H16" i="1" s="1"/>
  <c r="O8" i="16"/>
  <c r="M8" s="1"/>
  <c r="H8" i="1" s="1"/>
  <c r="O18" i="16"/>
  <c r="Q18" s="1"/>
  <c r="O6"/>
  <c r="Q6" s="1"/>
  <c r="AE13" i="26"/>
  <c r="AG13" s="1"/>
  <c r="AE15"/>
  <c r="AG15" s="1"/>
  <c r="AE7"/>
  <c r="AG7" s="1"/>
  <c r="AE9"/>
  <c r="AG9" s="1"/>
  <c r="AE17"/>
  <c r="AG17" s="1"/>
  <c r="AE10"/>
  <c r="AG10" s="1"/>
  <c r="AE6"/>
  <c r="AG6" s="1"/>
  <c r="AE14"/>
  <c r="AG14" s="1"/>
  <c r="AE11"/>
  <c r="AG11" s="1"/>
  <c r="AE8"/>
  <c r="AG8" s="1"/>
  <c r="P8" i="9" s="1"/>
  <c r="O16" i="13"/>
  <c r="M16" s="1"/>
  <c r="AE12" i="26"/>
  <c r="AG12" s="1"/>
  <c r="J12" i="5" s="1"/>
  <c r="K12" s="1"/>
  <c r="O12" i="13"/>
  <c r="M12" s="1"/>
  <c r="E12" i="1" s="1"/>
  <c r="O8" i="13"/>
  <c r="M8" s="1"/>
  <c r="E8" i="1" s="1"/>
  <c r="O3" i="16"/>
  <c r="O4" i="13"/>
  <c r="M4" s="1"/>
  <c r="O13"/>
  <c r="M13" s="1"/>
  <c r="O15"/>
  <c r="M15" s="1"/>
  <c r="O11"/>
  <c r="M11" s="1"/>
  <c r="O7"/>
  <c r="M7" s="1"/>
  <c r="O3"/>
  <c r="M3" s="1"/>
  <c r="O17"/>
  <c r="M17" s="1"/>
  <c r="O9"/>
  <c r="M9" s="1"/>
  <c r="O5"/>
  <c r="M5" s="1"/>
  <c r="E5" i="1" s="1"/>
  <c r="O18" i="13"/>
  <c r="M18" s="1"/>
  <c r="O14"/>
  <c r="M14" s="1"/>
  <c r="O10"/>
  <c r="M10" s="1"/>
  <c r="O6"/>
  <c r="M6" s="1"/>
  <c r="O15" i="16"/>
  <c r="M15" s="1"/>
  <c r="H15" i="1" s="1"/>
  <c r="O11" i="16"/>
  <c r="Q11" s="1"/>
  <c r="Q12"/>
  <c r="M12"/>
  <c r="H12" i="1" s="1"/>
  <c r="L12" i="9"/>
  <c r="O12" s="1"/>
  <c r="F12" i="5" s="1"/>
  <c r="H12" s="1"/>
  <c r="I12" s="1"/>
  <c r="Q8" i="16"/>
  <c r="Q3"/>
  <c r="L3" i="9"/>
  <c r="O3" s="1"/>
  <c r="F3" i="5" s="1"/>
  <c r="H3" s="1"/>
  <c r="I3" s="1"/>
  <c r="Q4" i="16"/>
  <c r="M4"/>
  <c r="H4" i="1" s="1"/>
  <c r="O17" i="16"/>
  <c r="O9"/>
  <c r="O14"/>
  <c r="O10"/>
  <c r="O7"/>
  <c r="M3"/>
  <c r="H3" i="1" s="1"/>
  <c r="O13" i="16"/>
  <c r="O5"/>
  <c r="M18"/>
  <c r="H18" i="1" s="1"/>
  <c r="M11" i="16"/>
  <c r="H11" i="1" s="1"/>
  <c r="J8" i="5"/>
  <c r="D11" i="23"/>
  <c r="K11" i="9"/>
  <c r="K15"/>
  <c r="D15" i="23"/>
  <c r="F17" i="24"/>
  <c r="F18"/>
  <c r="F19"/>
  <c r="F20"/>
  <c r="F21"/>
  <c r="F22"/>
  <c r="F23"/>
  <c r="M6" i="16" l="1"/>
  <c r="H6" i="1" s="1"/>
  <c r="Q16" i="16"/>
  <c r="L12" i="1"/>
  <c r="L6" i="9"/>
  <c r="O6" s="1"/>
  <c r="F6" i="5" s="1"/>
  <c r="H6" s="1"/>
  <c r="I6" s="1"/>
  <c r="P12" i="9"/>
  <c r="L16"/>
  <c r="O16" s="1"/>
  <c r="F16" i="5" s="1"/>
  <c r="H16" s="1"/>
  <c r="I16" s="1"/>
  <c r="L11" i="9"/>
  <c r="O11" s="1"/>
  <c r="F11" i="5" s="1"/>
  <c r="H11" s="1"/>
  <c r="I11" s="1"/>
  <c r="L8" i="1"/>
  <c r="L8" i="9"/>
  <c r="O8" s="1"/>
  <c r="F8" i="5" s="1"/>
  <c r="H8" s="1"/>
  <c r="I8" s="1"/>
  <c r="L4" i="9"/>
  <c r="O4" s="1"/>
  <c r="F4" i="5" s="1"/>
  <c r="H4" s="1"/>
  <c r="I4" s="1"/>
  <c r="Q15" i="16"/>
  <c r="L15" i="9"/>
  <c r="O15" s="1"/>
  <c r="F15" i="5" s="1"/>
  <c r="H15" s="1"/>
  <c r="I15" s="1"/>
  <c r="Q5" i="16"/>
  <c r="L5" i="9"/>
  <c r="O5" s="1"/>
  <c r="F5" i="5" s="1"/>
  <c r="H5" s="1"/>
  <c r="M5" i="16"/>
  <c r="H5" i="1" s="1"/>
  <c r="L5" s="1"/>
  <c r="Q17" i="16"/>
  <c r="M17"/>
  <c r="H17" i="1" s="1"/>
  <c r="Q14" i="16"/>
  <c r="L14" i="9"/>
  <c r="O14" s="1"/>
  <c r="F14" i="5" s="1"/>
  <c r="H14" s="1"/>
  <c r="I14" s="1"/>
  <c r="M14" i="16"/>
  <c r="H14" i="1" s="1"/>
  <c r="Q9" i="16"/>
  <c r="L9" i="9"/>
  <c r="O9" s="1"/>
  <c r="F9" i="5" s="1"/>
  <c r="H9" s="1"/>
  <c r="I9" s="1"/>
  <c r="M9" i="16"/>
  <c r="H9" i="1" s="1"/>
  <c r="L10" i="9"/>
  <c r="O10" s="1"/>
  <c r="F10" i="5" s="1"/>
  <c r="H10" s="1"/>
  <c r="I10" s="1"/>
  <c r="Q10" i="16"/>
  <c r="M10"/>
  <c r="H10" i="1" s="1"/>
  <c r="Q13" i="16"/>
  <c r="L13" i="9"/>
  <c r="O13" s="1"/>
  <c r="F13" i="5" s="1"/>
  <c r="H13" s="1"/>
  <c r="I13" s="1"/>
  <c r="M13" i="16"/>
  <c r="H13" i="1" s="1"/>
  <c r="L7" i="9"/>
  <c r="O7" s="1"/>
  <c r="F7" i="5" s="1"/>
  <c r="H7" s="1"/>
  <c r="I7" s="1"/>
  <c r="Q7" i="16"/>
  <c r="M7"/>
  <c r="H7" i="1" s="1"/>
  <c r="K8" i="5"/>
  <c r="M43" i="1"/>
  <c r="O8" l="1"/>
  <c r="N8" i="9" s="1"/>
  <c r="N8" i="5" s="1"/>
  <c r="O8" s="1"/>
  <c r="AC8"/>
  <c r="AG8" s="1"/>
  <c r="C12" i="23"/>
  <c r="E12" s="1"/>
  <c r="AC12" i="5"/>
  <c r="AG12" s="1"/>
  <c r="U12" s="1"/>
  <c r="V12" s="1"/>
  <c r="AC5"/>
  <c r="AD12"/>
  <c r="O12" i="1"/>
  <c r="N12" i="9" s="1"/>
  <c r="N12" i="5" s="1"/>
  <c r="O12" s="1"/>
  <c r="C8" i="23"/>
  <c r="E8" s="1"/>
  <c r="I5" i="5"/>
  <c r="C5" i="23"/>
  <c r="E5" s="1"/>
  <c r="O5" i="1"/>
  <c r="N5" i="9" s="1"/>
  <c r="N5" i="5" s="1"/>
  <c r="O5" s="1"/>
  <c r="L43" i="1"/>
  <c r="N43" s="1"/>
  <c r="J43"/>
  <c r="I43"/>
  <c r="H43"/>
  <c r="G43"/>
  <c r="G44" s="1"/>
  <c r="AH12" i="5" l="1"/>
  <c r="W12"/>
  <c r="X12" s="1"/>
  <c r="AH8"/>
  <c r="U8"/>
  <c r="V8" s="1"/>
  <c r="AD8"/>
  <c r="AD5"/>
  <c r="AG5"/>
  <c r="AN19" i="16"/>
  <c r="AN20"/>
  <c r="AN21"/>
  <c r="AN22"/>
  <c r="AN23"/>
  <c r="F33" i="12"/>
  <c r="W8" i="5" l="1"/>
  <c r="X8" s="1"/>
  <c r="U5"/>
  <c r="V5" s="1"/>
  <c r="AH5"/>
  <c r="J19" i="13"/>
  <c r="J20"/>
  <c r="J21"/>
  <c r="J22"/>
  <c r="J23"/>
  <c r="W5" i="5" l="1"/>
  <c r="X5" s="1"/>
  <c r="BT17" i="24"/>
  <c r="BT18"/>
  <c r="BT19"/>
  <c r="BT20"/>
  <c r="BT21"/>
  <c r="BT22"/>
  <c r="BT23"/>
  <c r="BO24" l="1"/>
  <c r="BP24"/>
  <c r="BQ24"/>
  <c r="BR24"/>
  <c r="BS24"/>
  <c r="AM19" i="16"/>
  <c r="AM20"/>
  <c r="AM21"/>
  <c r="AM22"/>
  <c r="AM23"/>
  <c r="BT24" i="24" l="1"/>
  <c r="A20" i="25" l="1"/>
  <c r="A21"/>
  <c r="A22"/>
  <c r="O24" i="24"/>
  <c r="AO24"/>
  <c r="AP24"/>
  <c r="S24"/>
  <c r="J19" i="1"/>
  <c r="J20"/>
  <c r="J21"/>
  <c r="J22"/>
  <c r="J23"/>
  <c r="T24" i="23"/>
  <c r="Q24" i="24"/>
  <c r="R24"/>
  <c r="U24" i="9"/>
  <c r="V24"/>
  <c r="W24"/>
  <c r="X24"/>
  <c r="AD24" i="16" l="1"/>
  <c r="AE24"/>
  <c r="AF24"/>
  <c r="AH24"/>
  <c r="AI24"/>
  <c r="AL24"/>
  <c r="AM24"/>
  <c r="M24" i="9"/>
  <c r="D24" i="15" l="1"/>
  <c r="E24"/>
  <c r="F24"/>
  <c r="G24"/>
  <c r="H24"/>
  <c r="I24"/>
  <c r="J24"/>
  <c r="K17"/>
  <c r="K18"/>
  <c r="K19"/>
  <c r="K20"/>
  <c r="K21"/>
  <c r="K22"/>
  <c r="K23"/>
  <c r="K24" l="1"/>
  <c r="I3" i="1"/>
  <c r="I4"/>
  <c r="I6"/>
  <c r="I7"/>
  <c r="I10"/>
  <c r="I14"/>
  <c r="I16"/>
  <c r="I17"/>
  <c r="I18"/>
  <c r="H22" i="4"/>
  <c r="F19" i="1" l="1"/>
  <c r="F20"/>
  <c r="F23"/>
  <c r="F21"/>
  <c r="F22"/>
  <c r="K20" i="25"/>
  <c r="K21"/>
  <c r="K22"/>
  <c r="Y24" i="5" l="1"/>
  <c r="E23" l="1"/>
  <c r="D23"/>
  <c r="C23"/>
  <c r="A23"/>
  <c r="E22"/>
  <c r="D22"/>
  <c r="C22"/>
  <c r="A22"/>
  <c r="C23" i="28" l="1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24" i="10"/>
  <c r="Q24" l="1"/>
  <c r="O24"/>
  <c r="L23"/>
  <c r="J23"/>
  <c r="H23"/>
  <c r="G23"/>
  <c r="E23"/>
  <c r="C23"/>
  <c r="A23"/>
  <c r="L22"/>
  <c r="J22"/>
  <c r="H22"/>
  <c r="G22"/>
  <c r="E22"/>
  <c r="C22"/>
  <c r="A22"/>
  <c r="L21"/>
  <c r="J21"/>
  <c r="H21"/>
  <c r="G21"/>
  <c r="E21"/>
  <c r="C21"/>
  <c r="A21"/>
  <c r="L20"/>
  <c r="J20"/>
  <c r="H20"/>
  <c r="G20"/>
  <c r="E20"/>
  <c r="C20"/>
  <c r="A20"/>
  <c r="L19"/>
  <c r="J19"/>
  <c r="H19"/>
  <c r="G19"/>
  <c r="E19"/>
  <c r="C19"/>
  <c r="A19"/>
  <c r="L18"/>
  <c r="J18"/>
  <c r="H18"/>
  <c r="G18"/>
  <c r="E18"/>
  <c r="C18"/>
  <c r="A18"/>
  <c r="L17"/>
  <c r="J17"/>
  <c r="H17"/>
  <c r="G17"/>
  <c r="E17"/>
  <c r="C17"/>
  <c r="A17"/>
  <c r="L16"/>
  <c r="J16"/>
  <c r="H16"/>
  <c r="G16"/>
  <c r="E16"/>
  <c r="C16"/>
  <c r="A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24" l="1"/>
  <c r="A23" i="8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24" i="9" l="1"/>
  <c r="S24"/>
  <c r="J24" l="1"/>
  <c r="I24"/>
  <c r="H24"/>
  <c r="G24"/>
  <c r="F24"/>
  <c r="E24"/>
  <c r="D23"/>
  <c r="C23"/>
  <c r="B23"/>
  <c r="A23"/>
  <c r="D22"/>
  <c r="C22"/>
  <c r="B22"/>
  <c r="A22"/>
  <c r="D21"/>
  <c r="C21"/>
  <c r="B21"/>
  <c r="A21"/>
  <c r="D20"/>
  <c r="C20"/>
  <c r="B20"/>
  <c r="A20"/>
  <c r="D19"/>
  <c r="C19"/>
  <c r="B19"/>
  <c r="A19"/>
  <c r="D18"/>
  <c r="C18"/>
  <c r="B18"/>
  <c r="A18"/>
  <c r="D17"/>
  <c r="C17"/>
  <c r="B17"/>
  <c r="A17"/>
  <c r="BM24" i="24" l="1"/>
  <c r="BJ24"/>
  <c r="BI24"/>
  <c r="BH24"/>
  <c r="BG24"/>
  <c r="BF24"/>
  <c r="BE24"/>
  <c r="BD24"/>
  <c r="BC24"/>
  <c r="BA24"/>
  <c r="AZ24"/>
  <c r="AY24"/>
  <c r="AW24"/>
  <c r="AV24"/>
  <c r="AU24"/>
  <c r="AT24"/>
  <c r="AS24"/>
  <c r="AQ24"/>
  <c r="AN24"/>
  <c r="AM24"/>
  <c r="AL24"/>
  <c r="AK24"/>
  <c r="AJ24"/>
  <c r="AI24"/>
  <c r="AH24"/>
  <c r="AG24"/>
  <c r="AF24"/>
  <c r="AE24"/>
  <c r="AB24"/>
  <c r="AA24"/>
  <c r="Z24"/>
  <c r="Y24"/>
  <c r="X24"/>
  <c r="W24"/>
  <c r="V24"/>
  <c r="U24"/>
  <c r="T24"/>
  <c r="P24"/>
  <c r="N24"/>
  <c r="M24"/>
  <c r="L24"/>
  <c r="K24"/>
  <c r="J24"/>
  <c r="BN23"/>
  <c r="BB23"/>
  <c r="AX23"/>
  <c r="AR23"/>
  <c r="AC23"/>
  <c r="I23"/>
  <c r="G23"/>
  <c r="D23"/>
  <c r="B23"/>
  <c r="A23"/>
  <c r="BN22"/>
  <c r="BB22"/>
  <c r="AX22"/>
  <c r="AR22"/>
  <c r="AC22"/>
  <c r="I22"/>
  <c r="G22"/>
  <c r="D22"/>
  <c r="B22"/>
  <c r="A22"/>
  <c r="BN21"/>
  <c r="BB21"/>
  <c r="AX21"/>
  <c r="AR21"/>
  <c r="AC21"/>
  <c r="I21"/>
  <c r="G21"/>
  <c r="D21"/>
  <c r="B21"/>
  <c r="A21"/>
  <c r="BN20"/>
  <c r="BB20"/>
  <c r="AX20"/>
  <c r="AR20"/>
  <c r="AC20"/>
  <c r="I20"/>
  <c r="G20"/>
  <c r="D20"/>
  <c r="B20"/>
  <c r="A20"/>
  <c r="BN19"/>
  <c r="BB19"/>
  <c r="AX19"/>
  <c r="AR19"/>
  <c r="AC19"/>
  <c r="I19"/>
  <c r="G19"/>
  <c r="D19"/>
  <c r="B19"/>
  <c r="A19"/>
  <c r="BN18"/>
  <c r="BB18"/>
  <c r="AX18"/>
  <c r="AR18"/>
  <c r="AC18"/>
  <c r="I18"/>
  <c r="G18"/>
  <c r="D18"/>
  <c r="B18"/>
  <c r="A18"/>
  <c r="BN17"/>
  <c r="BB17"/>
  <c r="AX17"/>
  <c r="AR17"/>
  <c r="AC17"/>
  <c r="I17"/>
  <c r="G17"/>
  <c r="D17"/>
  <c r="B17"/>
  <c r="A17"/>
  <c r="C33" i="23"/>
  <c r="S24"/>
  <c r="R24"/>
  <c r="Q24"/>
  <c r="P24"/>
  <c r="O24"/>
  <c r="N24"/>
  <c r="M24"/>
  <c r="L24"/>
  <c r="K24"/>
  <c r="J24"/>
  <c r="I24"/>
  <c r="BV20" i="24" l="1"/>
  <c r="Q20" i="9" s="1"/>
  <c r="G20" i="5" s="1"/>
  <c r="BV19" i="24"/>
  <c r="Q19" i="9" s="1"/>
  <c r="G19" i="5" s="1"/>
  <c r="BV23" i="24"/>
  <c r="Q23" i="9" s="1"/>
  <c r="G23" i="5" s="1"/>
  <c r="BV17" i="24"/>
  <c r="Q17" i="9" s="1"/>
  <c r="G17" i="5" s="1"/>
  <c r="BV21" i="24"/>
  <c r="Q21" i="9" s="1"/>
  <c r="G21" i="5" s="1"/>
  <c r="BV18" i="24"/>
  <c r="BV22"/>
  <c r="Q22" i="9" s="1"/>
  <c r="G22" i="5" s="1"/>
  <c r="BB24" i="24"/>
  <c r="AX24"/>
  <c r="BN24"/>
  <c r="AR24"/>
  <c r="AC24"/>
  <c r="G24"/>
  <c r="F24" s="1"/>
  <c r="D24"/>
  <c r="I24"/>
  <c r="Q18" i="9" l="1"/>
  <c r="BV24" i="24"/>
  <c r="B23" i="23"/>
  <c r="A23"/>
  <c r="B22"/>
  <c r="A22"/>
  <c r="B21"/>
  <c r="A21"/>
  <c r="B20"/>
  <c r="A20"/>
  <c r="B19"/>
  <c r="A19"/>
  <c r="B18"/>
  <c r="A18"/>
  <c r="B17"/>
  <c r="A17"/>
  <c r="G18" i="5" l="1"/>
  <c r="G24" s="1"/>
  <c r="Q24" i="9"/>
  <c r="L24" i="15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A24" i="27" l="1"/>
  <c r="C23"/>
  <c r="B23"/>
  <c r="A23"/>
  <c r="C22"/>
  <c r="B22"/>
  <c r="A22"/>
  <c r="C21"/>
  <c r="B21"/>
  <c r="A21"/>
  <c r="C20"/>
  <c r="B20"/>
  <c r="A20"/>
  <c r="C19"/>
  <c r="B19"/>
  <c r="A19"/>
  <c r="C18"/>
  <c r="B18"/>
  <c r="A18"/>
  <c r="C17"/>
  <c r="B17"/>
  <c r="A17"/>
  <c r="C16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24" i="26"/>
  <c r="A24"/>
  <c r="AF23" l="1"/>
  <c r="C23"/>
  <c r="D23" s="1"/>
  <c r="B23"/>
  <c r="A23"/>
  <c r="AF22"/>
  <c r="C22"/>
  <c r="B22"/>
  <c r="A22"/>
  <c r="AF21"/>
  <c r="AF21" i="5" s="1"/>
  <c r="C21" i="26"/>
  <c r="D21" s="1"/>
  <c r="B21"/>
  <c r="A21"/>
  <c r="AF20"/>
  <c r="AF20" i="5" s="1"/>
  <c r="C20" i="26"/>
  <c r="D20" s="1"/>
  <c r="B20"/>
  <c r="A20"/>
  <c r="AF19"/>
  <c r="AF19" i="5" s="1"/>
  <c r="C19" i="26"/>
  <c r="B19"/>
  <c r="A19"/>
  <c r="D17" i="27"/>
  <c r="F16"/>
  <c r="F12"/>
  <c r="N17" i="1" l="1"/>
  <c r="AF17" i="5"/>
  <c r="AF18"/>
  <c r="N18" i="1"/>
  <c r="D22" i="26"/>
  <c r="D19"/>
  <c r="N19" i="1"/>
  <c r="N20"/>
  <c r="N21"/>
  <c r="AF22" i="5"/>
  <c r="N22" i="1"/>
  <c r="AF23" i="5"/>
  <c r="N23" i="1"/>
  <c r="D11" i="27"/>
  <c r="F7"/>
  <c r="E16"/>
  <c r="D16"/>
  <c r="D3"/>
  <c r="F8"/>
  <c r="D8"/>
  <c r="E12"/>
  <c r="D9"/>
  <c r="D21"/>
  <c r="D13"/>
  <c r="F19"/>
  <c r="D7"/>
  <c r="D20"/>
  <c r="D4"/>
  <c r="D5"/>
  <c r="D23"/>
  <c r="D15"/>
  <c r="F4"/>
  <c r="F20"/>
  <c r="E8"/>
  <c r="Q24" i="20"/>
  <c r="O24"/>
  <c r="N24"/>
  <c r="M24"/>
  <c r="L24"/>
  <c r="K24"/>
  <c r="J24"/>
  <c r="I24"/>
  <c r="E24"/>
  <c r="P23"/>
  <c r="H23" i="24" s="1"/>
  <c r="D23" i="20"/>
  <c r="C23"/>
  <c r="B23"/>
  <c r="A23"/>
  <c r="P22"/>
  <c r="H22" i="24" s="1"/>
  <c r="D22" i="20"/>
  <c r="C22"/>
  <c r="B22"/>
  <c r="A22"/>
  <c r="P21"/>
  <c r="H21" i="24" s="1"/>
  <c r="D21" i="20"/>
  <c r="C21"/>
  <c r="B21"/>
  <c r="A21"/>
  <c r="P20"/>
  <c r="H20" i="24" s="1"/>
  <c r="D20" i="20"/>
  <c r="C20"/>
  <c r="B20"/>
  <c r="A20"/>
  <c r="P19"/>
  <c r="H19" i="24" s="1"/>
  <c r="D19" i="20"/>
  <c r="C19"/>
  <c r="B19"/>
  <c r="A19"/>
  <c r="P18"/>
  <c r="H18" i="24" s="1"/>
  <c r="D18" i="20"/>
  <c r="C18"/>
  <c r="B18"/>
  <c r="A18"/>
  <c r="P17"/>
  <c r="H17" i="24" s="1"/>
  <c r="D17" i="20"/>
  <c r="C17"/>
  <c r="B17"/>
  <c r="A17"/>
  <c r="P16"/>
  <c r="H16" i="24" s="1"/>
  <c r="BU16" s="1"/>
  <c r="D16" i="20"/>
  <c r="C16"/>
  <c r="B16"/>
  <c r="A16"/>
  <c r="BI24" i="4"/>
  <c r="BH24"/>
  <c r="BG24"/>
  <c r="BF24"/>
  <c r="BE24"/>
  <c r="BD24"/>
  <c r="BC24"/>
  <c r="BB24"/>
  <c r="BA24"/>
  <c r="AZ24"/>
  <c r="AY24"/>
  <c r="AX24"/>
  <c r="AW24"/>
  <c r="AV24"/>
  <c r="AU24"/>
  <c r="AT24"/>
  <c r="AS24"/>
  <c r="AR24"/>
  <c r="AQ24"/>
  <c r="AP24"/>
  <c r="AN24"/>
  <c r="AM24"/>
  <c r="AL24"/>
  <c r="AJ24"/>
  <c r="AI24"/>
  <c r="AH24"/>
  <c r="AG24"/>
  <c r="AF24"/>
  <c r="AE24"/>
  <c r="AC24"/>
  <c r="AB24"/>
  <c r="AA24"/>
  <c r="Z24"/>
  <c r="Y24"/>
  <c r="W24"/>
  <c r="U24"/>
  <c r="R24"/>
  <c r="Q24"/>
  <c r="P24"/>
  <c r="M24"/>
  <c r="L24"/>
  <c r="K24"/>
  <c r="G24"/>
  <c r="F24"/>
  <c r="E24"/>
  <c r="E23" i="24"/>
  <c r="D23" i="4"/>
  <c r="C23"/>
  <c r="B23"/>
  <c r="A23"/>
  <c r="E22" i="24"/>
  <c r="D22" i="4"/>
  <c r="C22"/>
  <c r="B22"/>
  <c r="A22"/>
  <c r="E21" i="24"/>
  <c r="D21" i="4"/>
  <c r="C21"/>
  <c r="B21"/>
  <c r="A21"/>
  <c r="E20" i="24"/>
  <c r="D20" i="4"/>
  <c r="C20"/>
  <c r="B20"/>
  <c r="A20"/>
  <c r="E19" i="24"/>
  <c r="E18"/>
  <c r="E17"/>
  <c r="D19" i="27" l="1"/>
  <c r="AF24" i="5"/>
  <c r="AE24"/>
  <c r="AE19" i="26"/>
  <c r="AG19" s="1"/>
  <c r="J19" i="5" s="1"/>
  <c r="K19" s="1"/>
  <c r="E4" i="27"/>
  <c r="E19"/>
  <c r="AE20" i="26"/>
  <c r="AG20" s="1"/>
  <c r="J20" i="5" s="1"/>
  <c r="K20" s="1"/>
  <c r="H24" i="24"/>
  <c r="P24" i="20"/>
  <c r="E24" i="24"/>
  <c r="O24" i="4"/>
  <c r="H24"/>
  <c r="D12" i="27"/>
  <c r="E20"/>
  <c r="E7"/>
  <c r="AC24" i="16"/>
  <c r="AA24"/>
  <c r="W24"/>
  <c r="V24"/>
  <c r="U24"/>
  <c r="T24"/>
  <c r="S24"/>
  <c r="R24"/>
  <c r="J7" i="5" l="1"/>
  <c r="P7" i="9"/>
  <c r="P4"/>
  <c r="J4" i="5"/>
  <c r="P19" i="9"/>
  <c r="P20"/>
  <c r="D24" i="26"/>
  <c r="M24"/>
  <c r="G24" i="16"/>
  <c r="F24"/>
  <c r="K4" i="5" l="1"/>
  <c r="P16" i="9"/>
  <c r="J16" i="5"/>
  <c r="K7"/>
  <c r="C23" i="24"/>
  <c r="BU23" s="1"/>
  <c r="E23" i="16"/>
  <c r="I23" s="1"/>
  <c r="D23"/>
  <c r="H23" s="1"/>
  <c r="C23"/>
  <c r="B23"/>
  <c r="A23"/>
  <c r="C22" i="24"/>
  <c r="BU22" s="1"/>
  <c r="E22" i="16"/>
  <c r="I22" s="1"/>
  <c r="D22"/>
  <c r="H22" s="1"/>
  <c r="C22"/>
  <c r="B22"/>
  <c r="A22"/>
  <c r="C21" i="24"/>
  <c r="BU21" s="1"/>
  <c r="E21" i="16"/>
  <c r="I21" s="1"/>
  <c r="D21"/>
  <c r="H21" s="1"/>
  <c r="H31" s="1"/>
  <c r="C21"/>
  <c r="B21"/>
  <c r="A21"/>
  <c r="C20" i="24"/>
  <c r="BU20" s="1"/>
  <c r="E20" i="16"/>
  <c r="I20" s="1"/>
  <c r="D20"/>
  <c r="H20" s="1"/>
  <c r="C20"/>
  <c r="B20"/>
  <c r="A20"/>
  <c r="C19" i="24"/>
  <c r="BU19" s="1"/>
  <c r="E19" i="16"/>
  <c r="I19" s="1"/>
  <c r="D19"/>
  <c r="H19" s="1"/>
  <c r="C19"/>
  <c r="B19"/>
  <c r="A19"/>
  <c r="C18" i="24"/>
  <c r="BU18" s="1"/>
  <c r="C17"/>
  <c r="BU17" s="1"/>
  <c r="R16" i="9"/>
  <c r="L16" i="5" s="1"/>
  <c r="R15" i="9"/>
  <c r="L15" i="5" s="1"/>
  <c r="R14" i="9"/>
  <c r="L14" i="5" s="1"/>
  <c r="R13" i="9"/>
  <c r="L13" i="5" s="1"/>
  <c r="R11" i="9"/>
  <c r="L11" i="5" s="1"/>
  <c r="R10" i="9"/>
  <c r="L10" i="5" s="1"/>
  <c r="R9" i="9"/>
  <c r="L9" i="5" s="1"/>
  <c r="R7" i="9"/>
  <c r="L7" i="5" s="1"/>
  <c r="R6" i="9"/>
  <c r="L6" i="5" s="1"/>
  <c r="R4" i="9"/>
  <c r="L4" i="5" s="1"/>
  <c r="R3" i="9"/>
  <c r="L3" i="5" s="1"/>
  <c r="K16" l="1"/>
  <c r="M4"/>
  <c r="M10"/>
  <c r="M15"/>
  <c r="M6"/>
  <c r="M11"/>
  <c r="M16"/>
  <c r="M7"/>
  <c r="M13"/>
  <c r="M3"/>
  <c r="M9"/>
  <c r="M14"/>
  <c r="P19" i="16"/>
  <c r="N19" s="1"/>
  <c r="P23"/>
  <c r="N23" s="1"/>
  <c r="P22"/>
  <c r="N22" s="1"/>
  <c r="L20"/>
  <c r="J20"/>
  <c r="K20"/>
  <c r="K22"/>
  <c r="L22"/>
  <c r="J22"/>
  <c r="L19"/>
  <c r="J19"/>
  <c r="K19"/>
  <c r="L21"/>
  <c r="K21"/>
  <c r="J21"/>
  <c r="L23"/>
  <c r="J23"/>
  <c r="K23"/>
  <c r="R18" i="9"/>
  <c r="L18" i="5" s="1"/>
  <c r="M18" s="1"/>
  <c r="R20" i="9"/>
  <c r="L20" i="5" s="1"/>
  <c r="M20" s="1"/>
  <c r="R22" i="9"/>
  <c r="R17"/>
  <c r="L17" i="5" s="1"/>
  <c r="M17" s="1"/>
  <c r="R19" i="9"/>
  <c r="L19" i="5" s="1"/>
  <c r="M19" s="1"/>
  <c r="R21" i="9"/>
  <c r="L21" i="5" s="1"/>
  <c r="M21" s="1"/>
  <c r="R23" i="9"/>
  <c r="B23" i="14"/>
  <c r="A23"/>
  <c r="B22"/>
  <c r="A22"/>
  <c r="B21"/>
  <c r="A21"/>
  <c r="B20"/>
  <c r="A20"/>
  <c r="B19"/>
  <c r="A19"/>
  <c r="G24" i="12"/>
  <c r="AB24" i="16" l="1"/>
  <c r="O22"/>
  <c r="Q22" s="1"/>
  <c r="R22" i="10" s="1"/>
  <c r="O20" i="16"/>
  <c r="M20" s="1"/>
  <c r="H20" i="1" s="1"/>
  <c r="R8" i="10"/>
  <c r="P21" i="16"/>
  <c r="N21" s="1"/>
  <c r="P20"/>
  <c r="O23"/>
  <c r="O21"/>
  <c r="O19"/>
  <c r="M22" l="1"/>
  <c r="H22" i="1" s="1"/>
  <c r="AN24" i="16"/>
  <c r="Q20"/>
  <c r="R20" i="10" s="1"/>
  <c r="N20" i="16"/>
  <c r="R13" i="10"/>
  <c r="R15"/>
  <c r="R3"/>
  <c r="R18"/>
  <c r="R5"/>
  <c r="J24" i="16"/>
  <c r="R14" i="10"/>
  <c r="M21" i="16"/>
  <c r="H21" i="1" s="1"/>
  <c r="Q21" i="16"/>
  <c r="R21" i="10" s="1"/>
  <c r="R12"/>
  <c r="R11"/>
  <c r="R6"/>
  <c r="R9"/>
  <c r="Q19" i="16"/>
  <c r="R19" i="10" s="1"/>
  <c r="M19" i="16"/>
  <c r="H19" i="1" s="1"/>
  <c r="R7" i="10"/>
  <c r="R10"/>
  <c r="R16"/>
  <c r="R4"/>
  <c r="R17"/>
  <c r="Q23" i="16"/>
  <c r="R23" i="10" s="1"/>
  <c r="M23" i="16"/>
  <c r="H23" i="1" s="1"/>
  <c r="L24" i="16"/>
  <c r="K24"/>
  <c r="I24"/>
  <c r="C24" i="24"/>
  <c r="H24" i="16"/>
  <c r="C23" i="12"/>
  <c r="B23"/>
  <c r="A23"/>
  <c r="C22"/>
  <c r="B22"/>
  <c r="A22"/>
  <c r="C21"/>
  <c r="B21"/>
  <c r="A21"/>
  <c r="C20"/>
  <c r="B20"/>
  <c r="A20"/>
  <c r="C19"/>
  <c r="B19"/>
  <c r="A19"/>
  <c r="F24"/>
  <c r="P24" i="16" l="1"/>
  <c r="O24"/>
  <c r="BU24" i="24"/>
  <c r="R24" i="9"/>
  <c r="F24" i="13"/>
  <c r="E24"/>
  <c r="D24"/>
  <c r="N24" i="16" l="1"/>
  <c r="Q24"/>
  <c r="R24" i="10"/>
  <c r="M24" i="16"/>
  <c r="N23" i="13" l="1"/>
  <c r="P23" i="14" s="1"/>
  <c r="C23" i="13"/>
  <c r="G23" s="1"/>
  <c r="B23"/>
  <c r="A23"/>
  <c r="N22"/>
  <c r="P22" i="14" s="1"/>
  <c r="C22" i="13"/>
  <c r="G22" s="1"/>
  <c r="B22"/>
  <c r="A22"/>
  <c r="N21"/>
  <c r="P21" i="14" s="1"/>
  <c r="C21" i="13"/>
  <c r="G21" s="1"/>
  <c r="B21"/>
  <c r="A21"/>
  <c r="N20"/>
  <c r="P20" i="14" s="1"/>
  <c r="C20" i="13"/>
  <c r="G20" s="1"/>
  <c r="B20"/>
  <c r="A20"/>
  <c r="N19"/>
  <c r="P19" i="14" s="1"/>
  <c r="C19" i="13"/>
  <c r="G19" s="1"/>
  <c r="B19"/>
  <c r="A19"/>
  <c r="K23" i="25" l="1"/>
  <c r="J23"/>
  <c r="I23"/>
  <c r="H23"/>
  <c r="G23"/>
  <c r="F23"/>
  <c r="E23"/>
  <c r="D23"/>
  <c r="A23"/>
  <c r="C22"/>
  <c r="B22"/>
  <c r="C21"/>
  <c r="B21"/>
  <c r="C20"/>
  <c r="B20"/>
  <c r="M24" i="1"/>
  <c r="K24"/>
  <c r="P24" i="14" l="1"/>
  <c r="I23" i="1"/>
  <c r="I22"/>
  <c r="I21"/>
  <c r="G21" s="1"/>
  <c r="I20"/>
  <c r="G20" s="1"/>
  <c r="I19"/>
  <c r="F24" l="1"/>
  <c r="I24" l="1"/>
  <c r="J24"/>
  <c r="L23" i="5" l="1"/>
  <c r="M23" s="1"/>
  <c r="L22"/>
  <c r="M22" s="1"/>
  <c r="G22" i="1" l="1"/>
  <c r="G23"/>
  <c r="G19"/>
  <c r="G24" l="1"/>
  <c r="H24" l="1"/>
  <c r="N24" i="13" l="1"/>
  <c r="F9" i="27"/>
  <c r="F14"/>
  <c r="F21"/>
  <c r="F22"/>
  <c r="AE23" i="26"/>
  <c r="AG23" s="1"/>
  <c r="AF24"/>
  <c r="D6" i="27"/>
  <c r="D10"/>
  <c r="D14"/>
  <c r="D18"/>
  <c r="D22"/>
  <c r="E3"/>
  <c r="E5"/>
  <c r="E6"/>
  <c r="E9"/>
  <c r="E10"/>
  <c r="E11"/>
  <c r="E13"/>
  <c r="E14"/>
  <c r="E15"/>
  <c r="E17"/>
  <c r="E18"/>
  <c r="E21"/>
  <c r="E22"/>
  <c r="E23"/>
  <c r="H21" i="13" l="1"/>
  <c r="K21" s="1"/>
  <c r="I21"/>
  <c r="G21" i="27" s="1"/>
  <c r="G13"/>
  <c r="H5"/>
  <c r="H22" i="13"/>
  <c r="L22" s="1"/>
  <c r="X22" i="27" s="1"/>
  <c r="I22" i="13"/>
  <c r="W10" i="27"/>
  <c r="H23" i="13"/>
  <c r="L23" s="1"/>
  <c r="I23"/>
  <c r="H19"/>
  <c r="K19" s="1"/>
  <c r="I19"/>
  <c r="H7" i="27"/>
  <c r="H17"/>
  <c r="V17"/>
  <c r="J6"/>
  <c r="H20" i="13"/>
  <c r="K20" s="1"/>
  <c r="I20"/>
  <c r="I16" i="27"/>
  <c r="F3"/>
  <c r="J23" i="5"/>
  <c r="K23" s="1"/>
  <c r="P23" i="9"/>
  <c r="M24" i="5"/>
  <c r="L24"/>
  <c r="D24" i="27"/>
  <c r="F6"/>
  <c r="F15"/>
  <c r="E24"/>
  <c r="F10"/>
  <c r="H11"/>
  <c r="H3"/>
  <c r="H21"/>
  <c r="H13"/>
  <c r="H23"/>
  <c r="H9"/>
  <c r="F11"/>
  <c r="V24" i="26"/>
  <c r="H15" i="27"/>
  <c r="F18"/>
  <c r="AE22" i="26"/>
  <c r="AG22" s="1"/>
  <c r="F23" i="27"/>
  <c r="F13"/>
  <c r="F5"/>
  <c r="H4"/>
  <c r="H20"/>
  <c r="H18"/>
  <c r="H14"/>
  <c r="H8"/>
  <c r="G24" i="13"/>
  <c r="F17" i="27"/>
  <c r="AE21" i="26"/>
  <c r="AG21" s="1"/>
  <c r="J21" i="5" s="1"/>
  <c r="K21" s="1"/>
  <c r="H12" i="27"/>
  <c r="H22"/>
  <c r="H19"/>
  <c r="H16"/>
  <c r="H10"/>
  <c r="H6"/>
  <c r="P17" i="9" l="1"/>
  <c r="J17" i="5"/>
  <c r="K17" s="1"/>
  <c r="J3"/>
  <c r="P3" i="9"/>
  <c r="P10"/>
  <c r="J10" i="5"/>
  <c r="P15" i="9"/>
  <c r="J15" i="5"/>
  <c r="P6" i="9"/>
  <c r="J6" i="5"/>
  <c r="J13"/>
  <c r="P13" i="9"/>
  <c r="P18"/>
  <c r="J18" i="5"/>
  <c r="K18" s="1"/>
  <c r="L21" i="13"/>
  <c r="J21" i="27" s="1"/>
  <c r="J16"/>
  <c r="I10"/>
  <c r="L19" i="13"/>
  <c r="X19" i="27" s="1"/>
  <c r="J12"/>
  <c r="J11"/>
  <c r="I8"/>
  <c r="W17"/>
  <c r="J3"/>
  <c r="W16"/>
  <c r="X10"/>
  <c r="K22" i="13"/>
  <c r="O22" s="1"/>
  <c r="W5" i="27"/>
  <c r="K23" i="13"/>
  <c r="I23" i="27" s="1"/>
  <c r="X6"/>
  <c r="I7"/>
  <c r="X18"/>
  <c r="X17"/>
  <c r="X14"/>
  <c r="H24" i="13"/>
  <c r="X15" i="27"/>
  <c r="X7"/>
  <c r="J22"/>
  <c r="L20" i="13"/>
  <c r="O20" s="1"/>
  <c r="X4" i="27"/>
  <c r="X5"/>
  <c r="I6"/>
  <c r="V9"/>
  <c r="J8"/>
  <c r="X8"/>
  <c r="P21" i="9"/>
  <c r="J22" i="5"/>
  <c r="K22" s="1"/>
  <c r="P22" i="9"/>
  <c r="I15" i="27"/>
  <c r="W15"/>
  <c r="G11"/>
  <c r="V11"/>
  <c r="I12"/>
  <c r="W12"/>
  <c r="I18"/>
  <c r="W18"/>
  <c r="I14"/>
  <c r="W14"/>
  <c r="G23"/>
  <c r="V23"/>
  <c r="I19"/>
  <c r="W19"/>
  <c r="J23"/>
  <c r="X23"/>
  <c r="I3"/>
  <c r="W3"/>
  <c r="I11"/>
  <c r="W11"/>
  <c r="G19"/>
  <c r="V19"/>
  <c r="V16"/>
  <c r="V10"/>
  <c r="V22"/>
  <c r="V18"/>
  <c r="V4"/>
  <c r="V21"/>
  <c r="I4"/>
  <c r="W4"/>
  <c r="J9"/>
  <c r="X9"/>
  <c r="J13"/>
  <c r="X13"/>
  <c r="I21"/>
  <c r="W21"/>
  <c r="G3"/>
  <c r="V3"/>
  <c r="I20"/>
  <c r="W20"/>
  <c r="G5"/>
  <c r="V5"/>
  <c r="G7"/>
  <c r="V7"/>
  <c r="V20"/>
  <c r="V6"/>
  <c r="V12"/>
  <c r="V8"/>
  <c r="V14"/>
  <c r="V13"/>
  <c r="V15"/>
  <c r="G17"/>
  <c r="G9"/>
  <c r="G15"/>
  <c r="G6"/>
  <c r="G10"/>
  <c r="J24" i="13"/>
  <c r="G20" i="27"/>
  <c r="G16"/>
  <c r="G22"/>
  <c r="G8"/>
  <c r="G14"/>
  <c r="G18"/>
  <c r="AE24" i="26"/>
  <c r="G12" i="27"/>
  <c r="I24" i="13"/>
  <c r="G4" i="27"/>
  <c r="F24"/>
  <c r="P9" i="9" l="1"/>
  <c r="J9" i="5"/>
  <c r="K3"/>
  <c r="J11"/>
  <c r="P11" i="9"/>
  <c r="K6" i="5"/>
  <c r="K13"/>
  <c r="AG24" i="26"/>
  <c r="P14" i="9"/>
  <c r="J14" i="5"/>
  <c r="K15"/>
  <c r="K10"/>
  <c r="X21" i="27"/>
  <c r="O21" i="13"/>
  <c r="M21" s="1"/>
  <c r="E21" i="1" s="1"/>
  <c r="L21" s="1"/>
  <c r="X16" i="27"/>
  <c r="I9"/>
  <c r="W9"/>
  <c r="J17"/>
  <c r="X3"/>
  <c r="E4" i="1"/>
  <c r="L4" s="1"/>
  <c r="AC4" i="5" s="1"/>
  <c r="I17" i="27"/>
  <c r="J4"/>
  <c r="W22"/>
  <c r="X11"/>
  <c r="O19" i="13"/>
  <c r="L19" i="9" s="1"/>
  <c r="J19" i="27"/>
  <c r="X12"/>
  <c r="W23"/>
  <c r="J10"/>
  <c r="I13"/>
  <c r="J20"/>
  <c r="W8"/>
  <c r="O23" i="13"/>
  <c r="L23" i="9" s="1"/>
  <c r="W13" i="27"/>
  <c r="W7"/>
  <c r="I5"/>
  <c r="I22"/>
  <c r="L17" i="9"/>
  <c r="J5" i="27"/>
  <c r="J7"/>
  <c r="X20"/>
  <c r="L18" i="9"/>
  <c r="J18" i="27"/>
  <c r="J14"/>
  <c r="E14" i="1"/>
  <c r="L14" s="1"/>
  <c r="AC14" i="5" s="1"/>
  <c r="W6" i="27"/>
  <c r="L24" i="13"/>
  <c r="K24"/>
  <c r="J15" i="27"/>
  <c r="M22" i="13"/>
  <c r="E22" i="1" s="1"/>
  <c r="L22" s="1"/>
  <c r="L22" i="9"/>
  <c r="M20" i="13"/>
  <c r="E20" i="1" s="1"/>
  <c r="L20" s="1"/>
  <c r="L20" i="9"/>
  <c r="E9" i="1"/>
  <c r="L9" s="1"/>
  <c r="AC9" i="5" s="1"/>
  <c r="E13" i="1"/>
  <c r="L13" s="1"/>
  <c r="AC13" i="5" s="1"/>
  <c r="H24" i="27"/>
  <c r="G24"/>
  <c r="AC20" i="5" l="1"/>
  <c r="C22" i="23"/>
  <c r="AC22" i="5"/>
  <c r="P24" i="9"/>
  <c r="J24" i="5"/>
  <c r="O14" i="1"/>
  <c r="N14" i="9" s="1"/>
  <c r="N14" i="5" s="1"/>
  <c r="O14" s="1"/>
  <c r="C14" i="23"/>
  <c r="E14" s="1"/>
  <c r="O13" i="1"/>
  <c r="N13" i="9" s="1"/>
  <c r="N13" i="5" s="1"/>
  <c r="O13" s="1"/>
  <c r="C13" i="23"/>
  <c r="E13" s="1"/>
  <c r="O9" i="1"/>
  <c r="N9" i="9" s="1"/>
  <c r="N9" i="5" s="1"/>
  <c r="O9" s="1"/>
  <c r="C9" i="23"/>
  <c r="E9" s="1"/>
  <c r="O4" i="1"/>
  <c r="N4" i="9" s="1"/>
  <c r="N4" i="5" s="1"/>
  <c r="O4" s="1"/>
  <c r="C4" i="23"/>
  <c r="E4" s="1"/>
  <c r="K11" i="5"/>
  <c r="K14"/>
  <c r="K9"/>
  <c r="L21" i="9"/>
  <c r="O21" s="1"/>
  <c r="F21" i="5" s="1"/>
  <c r="H21" s="1"/>
  <c r="E11" i="1"/>
  <c r="L11" s="1"/>
  <c r="AC11" i="5" s="1"/>
  <c r="E10" i="1"/>
  <c r="L10" s="1"/>
  <c r="AC10" i="5" s="1"/>
  <c r="M23" i="13"/>
  <c r="E23" i="1" s="1"/>
  <c r="L23" s="1"/>
  <c r="M19" i="13"/>
  <c r="E19" i="1" s="1"/>
  <c r="L19" s="1"/>
  <c r="E7"/>
  <c r="L7" s="1"/>
  <c r="AC7" i="5" s="1"/>
  <c r="E15" i="1"/>
  <c r="L15" s="1"/>
  <c r="AC15" i="5" s="1"/>
  <c r="J24" i="27"/>
  <c r="I24"/>
  <c r="O24" i="13"/>
  <c r="E6" i="1"/>
  <c r="L6" s="1"/>
  <c r="AC6" i="5" s="1"/>
  <c r="O21" i="1"/>
  <c r="N21" i="9" s="1"/>
  <c r="O17"/>
  <c r="F17" i="5" s="1"/>
  <c r="H17" s="1"/>
  <c r="O18" i="9"/>
  <c r="F18" i="5" s="1"/>
  <c r="H18" s="1"/>
  <c r="O19" i="9"/>
  <c r="F19" i="5" s="1"/>
  <c r="H19" s="1"/>
  <c r="O20" i="9"/>
  <c r="F20" i="5" s="1"/>
  <c r="H20" s="1"/>
  <c r="O22" i="9"/>
  <c r="F22" i="5" s="1"/>
  <c r="H22" s="1"/>
  <c r="O23" i="9"/>
  <c r="F23" i="5" s="1"/>
  <c r="H23" s="1"/>
  <c r="C20" i="23"/>
  <c r="AC21" i="5" l="1"/>
  <c r="C19" i="23"/>
  <c r="AC19" i="5"/>
  <c r="C23" i="23"/>
  <c r="AC23" i="5"/>
  <c r="N21"/>
  <c r="O21" s="1"/>
  <c r="O6" i="1"/>
  <c r="N6" i="9" s="1"/>
  <c r="N6" i="5" s="1"/>
  <c r="O6" s="1"/>
  <c r="C6" i="23"/>
  <c r="E6" s="1"/>
  <c r="O11" i="1"/>
  <c r="N11" i="9" s="1"/>
  <c r="N11" i="5" s="1"/>
  <c r="O11" s="1"/>
  <c r="C11" i="23"/>
  <c r="E11" s="1"/>
  <c r="AG14" i="5"/>
  <c r="AD14"/>
  <c r="O10" i="1"/>
  <c r="N10" i="9" s="1"/>
  <c r="N10" i="5" s="1"/>
  <c r="O10" s="1"/>
  <c r="C10" i="23"/>
  <c r="E10" s="1"/>
  <c r="AG9" i="5"/>
  <c r="AD9"/>
  <c r="O7" i="1"/>
  <c r="N7" i="9" s="1"/>
  <c r="N7" i="5" s="1"/>
  <c r="O7" s="1"/>
  <c r="C7" i="23"/>
  <c r="E7" s="1"/>
  <c r="AD13" i="5"/>
  <c r="AG13"/>
  <c r="O15" i="1"/>
  <c r="N15" i="9" s="1"/>
  <c r="N15" i="5" s="1"/>
  <c r="O15" s="1"/>
  <c r="C15" i="23"/>
  <c r="E15" s="1"/>
  <c r="AD4" i="5"/>
  <c r="AG4"/>
  <c r="K24"/>
  <c r="I19"/>
  <c r="I21"/>
  <c r="I17"/>
  <c r="I20"/>
  <c r="I18"/>
  <c r="E3" i="1"/>
  <c r="L3" s="1"/>
  <c r="E16"/>
  <c r="L16" s="1"/>
  <c r="AC16" i="5" s="1"/>
  <c r="E18" i="1"/>
  <c r="L18" s="1"/>
  <c r="E17"/>
  <c r="L17" s="1"/>
  <c r="O23"/>
  <c r="N23" i="9" s="1"/>
  <c r="N23" i="5" s="1"/>
  <c r="O23" s="1"/>
  <c r="L24" i="9"/>
  <c r="M24" i="13"/>
  <c r="AD22" i="5"/>
  <c r="AG22"/>
  <c r="I23"/>
  <c r="P5" i="10"/>
  <c r="P13"/>
  <c r="K22" i="9"/>
  <c r="P22" i="10" s="1"/>
  <c r="D22" i="23"/>
  <c r="E22" s="1"/>
  <c r="O22" i="1"/>
  <c r="N22" i="9" s="1"/>
  <c r="N22" i="5" s="1"/>
  <c r="O22" s="1"/>
  <c r="P11" i="10"/>
  <c r="K17" i="9"/>
  <c r="P17" i="10" s="1"/>
  <c r="D17" i="23"/>
  <c r="P8" i="10"/>
  <c r="P16"/>
  <c r="K23" i="9"/>
  <c r="P23" i="10" s="1"/>
  <c r="D23" i="23"/>
  <c r="P15" i="10"/>
  <c r="P3"/>
  <c r="K18" i="9"/>
  <c r="P18" i="10" s="1"/>
  <c r="D18" i="23"/>
  <c r="K21" i="9"/>
  <c r="P21" i="10" s="1"/>
  <c r="I22" i="5"/>
  <c r="K19" i="9"/>
  <c r="P19" i="10" s="1"/>
  <c r="D19" i="23"/>
  <c r="O19" i="1"/>
  <c r="N19" i="9" s="1"/>
  <c r="N19" i="5" s="1"/>
  <c r="O19" s="1"/>
  <c r="P7" i="10"/>
  <c r="D20" i="23"/>
  <c r="E20" s="1"/>
  <c r="K20" i="9"/>
  <c r="P20" i="10" s="1"/>
  <c r="O20" i="1"/>
  <c r="N20" i="9" s="1"/>
  <c r="N20" i="5" s="1"/>
  <c r="O20" s="1"/>
  <c r="P12" i="10"/>
  <c r="P14"/>
  <c r="P6"/>
  <c r="P9"/>
  <c r="P4"/>
  <c r="P10"/>
  <c r="E19" i="23" l="1"/>
  <c r="AC3" i="5"/>
  <c r="C3" i="23"/>
  <c r="E3" s="1"/>
  <c r="O17" i="1"/>
  <c r="N17" i="9" s="1"/>
  <c r="N17" i="5" s="1"/>
  <c r="O17" s="1"/>
  <c r="AC17"/>
  <c r="AD17" s="1"/>
  <c r="O18" i="1"/>
  <c r="N18" i="9" s="1"/>
  <c r="N18" i="5" s="1"/>
  <c r="O18" s="1"/>
  <c r="AC18"/>
  <c r="AD18" s="1"/>
  <c r="E23" i="23"/>
  <c r="AH9" i="5"/>
  <c r="U9"/>
  <c r="V9" s="1"/>
  <c r="U13"/>
  <c r="V13" s="1"/>
  <c r="U14"/>
  <c r="V14" s="1"/>
  <c r="AH22"/>
  <c r="W22"/>
  <c r="X22" s="1"/>
  <c r="U22"/>
  <c r="V22" s="1"/>
  <c r="C17" i="23"/>
  <c r="E17" s="1"/>
  <c r="U4" i="5"/>
  <c r="V4" s="1"/>
  <c r="O16" i="1"/>
  <c r="N16" i="9" s="1"/>
  <c r="N16" i="5" s="1"/>
  <c r="O16" s="1"/>
  <c r="C16" i="23"/>
  <c r="E16" s="1"/>
  <c r="AH13" i="5"/>
  <c r="AH4"/>
  <c r="AG10"/>
  <c r="AD10"/>
  <c r="AD6"/>
  <c r="AG6"/>
  <c r="O3" i="1"/>
  <c r="N3" i="9" s="1"/>
  <c r="N3" i="5" s="1"/>
  <c r="O3" s="1"/>
  <c r="AG15"/>
  <c r="AD15"/>
  <c r="AD11"/>
  <c r="AG11"/>
  <c r="AH14"/>
  <c r="AG7"/>
  <c r="AD7"/>
  <c r="AD20"/>
  <c r="AG20"/>
  <c r="AG19"/>
  <c r="AD19"/>
  <c r="AD21"/>
  <c r="AG21"/>
  <c r="C18" i="23"/>
  <c r="E18" s="1"/>
  <c r="L24" i="1"/>
  <c r="E24"/>
  <c r="N24"/>
  <c r="H24" i="5"/>
  <c r="O24" i="9"/>
  <c r="F24" i="5"/>
  <c r="AD23"/>
  <c r="AG23"/>
  <c r="W14" l="1"/>
  <c r="X14" s="1"/>
  <c r="W9"/>
  <c r="X9" s="1"/>
  <c r="W13"/>
  <c r="X13" s="1"/>
  <c r="U19"/>
  <c r="V19" s="1"/>
  <c r="U6"/>
  <c r="V6" s="1"/>
  <c r="AH23"/>
  <c r="U23"/>
  <c r="V23" s="1"/>
  <c r="U15"/>
  <c r="V15" s="1"/>
  <c r="U11"/>
  <c r="V11" s="1"/>
  <c r="U10"/>
  <c r="V10" s="1"/>
  <c r="U21"/>
  <c r="V21" s="1"/>
  <c r="U20"/>
  <c r="V20" s="1"/>
  <c r="U7"/>
  <c r="V7" s="1"/>
  <c r="W4"/>
  <c r="X4" s="1"/>
  <c r="AG17"/>
  <c r="AG18"/>
  <c r="AD16"/>
  <c r="AG16"/>
  <c r="AD3"/>
  <c r="AG3"/>
  <c r="AH10"/>
  <c r="AH7"/>
  <c r="AH11"/>
  <c r="AH15"/>
  <c r="AH6"/>
  <c r="AH21"/>
  <c r="AH20"/>
  <c r="AH19"/>
  <c r="K24" i="9"/>
  <c r="I24" i="5"/>
  <c r="D24" i="23"/>
  <c r="P24" i="10"/>
  <c r="AC24" i="5"/>
  <c r="E24" i="23"/>
  <c r="C24"/>
  <c r="O24" i="1"/>
  <c r="W20" i="5" l="1"/>
  <c r="X20" s="1"/>
  <c r="AD24"/>
  <c r="W10"/>
  <c r="X10" s="1"/>
  <c r="W7"/>
  <c r="X7" s="1"/>
  <c r="W15"/>
  <c r="X15" s="1"/>
  <c r="W11"/>
  <c r="X11" s="1"/>
  <c r="W23"/>
  <c r="X23" s="1"/>
  <c r="U16"/>
  <c r="V16" s="1"/>
  <c r="AH17"/>
  <c r="U17"/>
  <c r="V17" s="1"/>
  <c r="W19"/>
  <c r="X19" s="1"/>
  <c r="AH18"/>
  <c r="U18"/>
  <c r="V18" s="1"/>
  <c r="W21"/>
  <c r="X21" s="1"/>
  <c r="W6"/>
  <c r="X6" s="1"/>
  <c r="U3"/>
  <c r="V3" s="1"/>
  <c r="AH16"/>
  <c r="AH3"/>
  <c r="AG24"/>
  <c r="AJ24"/>
  <c r="N24" i="9"/>
  <c r="W16" i="5" l="1"/>
  <c r="X16" s="1"/>
  <c r="W18"/>
  <c r="X18" s="1"/>
  <c r="W17"/>
  <c r="X17" s="1"/>
  <c r="W3"/>
  <c r="X3" s="1"/>
  <c r="AH24"/>
  <c r="V24"/>
  <c r="U24"/>
  <c r="W24" l="1"/>
  <c r="X24"/>
</calcChain>
</file>

<file path=xl/sharedStrings.xml><?xml version="1.0" encoding="utf-8"?>
<sst xmlns="http://schemas.openxmlformats.org/spreadsheetml/2006/main" count="1294" uniqueCount="526">
  <si>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</si>
  <si>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</si>
  <si>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</si>
  <si>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</si>
  <si>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</si>
  <si>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</si>
  <si>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</si>
  <si>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</si>
  <si>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</si>
  <si>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</si>
  <si>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</si>
  <si>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</si>
  <si>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</si>
  <si>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</si>
  <si>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</si>
  <si>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</si>
  <si>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</si>
  <si>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</si>
  <si>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</si>
  <si>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</si>
  <si>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</si>
  <si>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</si>
  <si>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</si>
  <si>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</si>
  <si>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</si>
  <si>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</si>
  <si>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</si>
  <si>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</si>
  <si>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</si>
  <si>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</si>
  <si>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</si>
  <si>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</si>
  <si>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</si>
  <si>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</si>
  <si>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</si>
  <si>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</si>
  <si>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</si>
  <si>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</si>
  <si>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</si>
  <si>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</si>
  <si>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</si>
  <si>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</si>
  <si>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</si>
  <si>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</si>
  <si>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</si>
  <si>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</si>
  <si>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</si>
  <si>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</si>
  <si>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</si>
  <si>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</si>
  <si>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</si>
  <si>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</si>
  <si>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</si>
  <si>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</si>
  <si>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</si>
  <si>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</si>
  <si>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</si>
  <si>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</si>
  <si>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</si>
  <si>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</si>
  <si>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</si>
  <si>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</si>
  <si>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</si>
  <si>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</si>
  <si>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</si>
  <si>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</si>
  <si>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</si>
  <si>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</si>
  <si>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</si>
  <si>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</si>
  <si>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</si>
  <si>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</si>
  <si>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</si>
  <si>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</si>
  <si>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</si>
  <si>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</si>
  <si>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</si>
  <si>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</si>
  <si>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</si>
  <si>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</si>
  <si>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</si>
  <si>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</si>
  <si>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</si>
  <si>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</si>
  <si>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</si>
  <si>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</si>
  <si>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</si>
  <si>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</si>
  <si>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</si>
  <si>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</si>
  <si>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</si>
  <si>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</si>
  <si>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</si>
  <si>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</si>
  <si>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</si>
  <si>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</si>
  <si>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</si>
  <si>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</si>
  <si>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</si>
  <si>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</si>
  <si>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</si>
  <si>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</si>
  <si>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</si>
  <si>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</si>
  <si>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</si>
  <si>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</si>
  <si>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</si>
  <si>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</si>
  <si>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</si>
  <si>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</si>
  <si>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</si>
  <si>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</si>
  <si>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</si>
  <si>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</si>
  <si>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</si>
  <si>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</si>
  <si>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</si>
  <si>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</si>
  <si>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</si>
  <si>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</si>
  <si>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</si>
  <si>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</si>
  <si>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</si>
  <si>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</si>
  <si>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</si>
  <si>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</si>
  <si>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</si>
  <si>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</si>
  <si>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</si>
  <si>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</si>
  <si>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</si>
  <si>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</si>
  <si>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</si>
  <si>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</si>
  <si>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</si>
  <si>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</si>
  <si>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</si>
  <si>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</si>
  <si>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</si>
  <si>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</si>
  <si>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</si>
  <si>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</si>
  <si>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</si>
  <si>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</si>
  <si>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</si>
  <si>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</si>
  <si>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</si>
  <si>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</si>
  <si>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</si>
  <si>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</si>
  <si>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</si>
  <si>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</si>
  <si>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</si>
  <si>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</si>
  <si>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</si>
  <si>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</si>
  <si>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</si>
  <si>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</si>
  <si>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</si>
  <si>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</si>
  <si>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</si>
  <si>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</si>
  <si>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</si>
  <si>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</si>
  <si>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</si>
  <si>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</si>
  <si>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</si>
  <si>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</si>
  <si>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</si>
  <si>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</si>
  <si>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</si>
  <si>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</si>
  <si>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</si>
  <si>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</si>
  <si>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</si>
  <si>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</si>
  <si>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</si>
  <si>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</si>
  <si>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</si>
  <si>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</si>
  <si>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</si>
  <si>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</si>
  <si>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</si>
  <si>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</si>
  <si>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</si>
  <si>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</si>
  <si>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</si>
  <si>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</si>
  <si>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</si>
  <si>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</si>
  <si>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</si>
  <si>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</si>
  <si>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</si>
  <si>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</si>
  <si>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</si>
  <si>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</si>
  <si>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</si>
  <si>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</si>
  <si>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</si>
  <si>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</si>
  <si>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</si>
  <si>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</si>
  <si>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</si>
  <si>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</si>
  <si>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</si>
  <si>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</si>
  <si>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</si>
  <si>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</si>
  <si>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</si>
  <si>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</si>
  <si>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</si>
  <si>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</si>
  <si>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</si>
  <si>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</si>
  <si>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</si>
  <si>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</si>
  <si>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</si>
  <si>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</si>
  <si>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</si>
  <si>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</si>
  <si>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</si>
  <si>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</si>
  <si>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</si>
  <si>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</si>
  <si>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</si>
  <si>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</si>
  <si>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</si>
  <si>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</si>
  <si>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</si>
  <si>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</si>
  <si>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</si>
  <si>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</si>
  <si>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</si>
  <si>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</si>
  <si>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</si>
  <si>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</si>
  <si>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</si>
  <si>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</si>
  <si>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</si>
  <si>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</si>
  <si>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</si>
  <si>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</si>
  <si>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</si>
  <si>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</si>
  <si>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</si>
  <si>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</si>
  <si>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</si>
  <si>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</si>
  <si>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</si>
  <si>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</si>
  <si>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</si>
  <si>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</si>
  <si>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</si>
  <si>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</si>
  <si>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</si>
  <si>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</si>
  <si>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</si>
  <si>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</si>
  <si>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</si>
  <si>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</si>
  <si>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</si>
  <si>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</si>
  <si>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</si>
  <si>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</si>
  <si>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</si>
  <si>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</si>
  <si>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</si>
  <si>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</si>
  <si>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</si>
  <si>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</si>
  <si>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</si>
  <si>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</si>
  <si>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</si>
  <si>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</si>
  <si>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</si>
  <si>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</si>
  <si>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</si>
  <si>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</si>
  <si>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</si>
  <si>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</si>
  <si>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</si>
  <si>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</si>
  <si>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</si>
  <si>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</si>
  <si>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</si>
  <si>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</si>
  <si>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</si>
  <si>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</si>
  <si>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</si>
  <si>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</si>
  <si>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</si>
  <si>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</si>
  <si>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</si>
  <si>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</si>
  <si>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</si>
  <si>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</si>
  <si>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</si>
  <si>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</si>
  <si>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</si>
  <si>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</si>
  <si>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</si>
  <si>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</si>
  <si>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</si>
  <si>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</si>
  <si>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</si>
  <si>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</si>
  <si>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</si>
  <si>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</si>
  <si>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</si>
  <si>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</si>
  <si>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</si>
  <si>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</si>
  <si>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</si>
  <si>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</si>
  <si>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</si>
  <si>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</si>
  <si>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</si>
  <si>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</si>
  <si>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</si>
  <si>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</si>
  <si>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</si>
  <si>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</si>
  <si>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</si>
  <si>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</si>
  <si>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</si>
  <si>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</si>
  <si>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</si>
  <si>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</si>
  <si>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</si>
  <si>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</si>
  <si>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</si>
  <si>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</si>
  <si>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</si>
  <si>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</si>
  <si>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</si>
  <si>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</si>
  <si>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</si>
  <si>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</si>
  <si>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</si>
  <si>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</si>
  <si>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</si>
  <si>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</si>
  <si>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</si>
  <si>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</si>
  <si>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</si>
  <si>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</si>
  <si>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</si>
  <si>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</si>
  <si>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</si>
  <si>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</si>
  <si>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</si>
  <si>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</si>
  <si>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</si>
  <si>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</si>
  <si>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</si>
  <si>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</si>
  <si>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</si>
  <si>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</si>
  <si>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</si>
  <si>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</si>
  <si>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</si>
  <si>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</si>
  <si>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</si>
  <si>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</si>
  <si>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</si>
  <si>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</si>
  <si>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</si>
  <si>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</si>
  <si>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</si>
  <si>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</si>
  <si>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</si>
  <si>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</si>
  <si>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</si>
  <si>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</si>
  <si>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</si>
  <si>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</si>
  <si>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</si>
  <si>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</si>
  <si>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</si>
  <si>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</si>
  <si>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</si>
  <si>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</si>
  <si>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</si>
  <si>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</si>
  <si>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</si>
  <si>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</si>
  <si>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</si>
  <si>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</si>
  <si>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</si>
  <si>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</si>
  <si>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</si>
  <si>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</si>
  <si>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</si>
  <si>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</si>
  <si>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</si>
  <si>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</si>
  <si>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</si>
  <si>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</si>
  <si>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</si>
  <si>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</si>
  <si>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</si>
  <si>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</si>
  <si>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</si>
  <si>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</si>
  <si>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</si>
  <si>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</si>
  <si>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</si>
  <si>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</si>
  <si>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</si>
  <si>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</si>
  <si>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</si>
  <si>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</si>
  <si>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</si>
  <si>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</si>
  <si>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</si>
  <si>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</si>
  <si>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</si>
  <si>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</si>
  <si>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</si>
  <si>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</si>
  <si>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</si>
  <si>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</si>
  <si>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</si>
  <si>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</si>
  <si>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</si>
  <si>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</si>
  <si>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</si>
  <si>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</si>
  <si>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</si>
  <si>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</si>
  <si>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</si>
  <si>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</si>
  <si>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</si>
  <si>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</si>
  <si>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</si>
  <si>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</si>
  <si>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</si>
  <si>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</si>
  <si>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</si>
  <si>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</si>
  <si>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</si>
  <si>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</si>
  <si>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</si>
  <si>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</si>
  <si>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</si>
  <si>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</si>
  <si>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</si>
  <si>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</si>
  <si>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</si>
  <si>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</si>
  <si>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</si>
  <si>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</si>
  <si>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</si>
  <si>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</si>
  <si>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</si>
  <si>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</si>
  <si>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</si>
  <si>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</si>
  <si>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</si>
  <si>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</si>
  <si>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</si>
  <si>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</si>
  <si>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</si>
  <si>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</si>
  <si>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</si>
  <si>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</si>
  <si>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</si>
  <si>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</si>
  <si>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</si>
  <si>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</si>
  <si>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</si>
  <si>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</si>
  <si>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</si>
  <si>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</si>
  <si>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</si>
  <si>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</si>
  <si>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</si>
  <si>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</si>
  <si>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</si>
  <si>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</si>
  <si>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</si>
  <si>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</si>
  <si>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</si>
  <si>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</si>
  <si>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</si>
  <si>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</si>
  <si>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</si>
  <si>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</si>
  <si>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</si>
  <si>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</si>
  <si>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</si>
  <si>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</si>
  <si>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</si>
  <si>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</si>
  <si>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</si>
  <si>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</si>
  <si>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</si>
  <si>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</si>
  <si>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</si>
  <si>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</si>
  <si>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</si>
  <si>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</si>
  <si>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</si>
  <si>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</si>
  <si>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</si>
  <si>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>60.000δρχ*3% = 1.800 ---+---  υπόλοιπο *1,15% {{{ από 1988 έως 27-09-1994}}}</t>
  </si>
  <si>
    <t>ΤΟΚΟΙ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</si>
  <si>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</si>
  <si>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</si>
  <si>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</si>
  <si>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</si>
  <si>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</si>
  <si>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δάνειο τοκοχρεωλυτικό</t>
  </si>
  <si>
    <t>υποθήκη δανείου</t>
  </si>
  <si>
    <t xml:space="preserve">ΕΠΙ ΠΑΝΤΟΣ συμβολαιογραφικού εγγράφου ο Συμβολαιογράφος παίρνει ως αμοιβή = 400δρχ (25-05-1988 έως 27-09-1994) </t>
  </si>
  <si>
    <t>ΚΥΡΟΣ = δάνειο ενυπίθηκο 200.000δρχ</t>
  </si>
  <si>
    <t>δάνειο τοκοχρεωλυτικό 200.000δρχ [= 586,94€] , [ΜΕ σύνθετη χρεωλησία</t>
  </si>
  <si>
    <t xml:space="preserve"> [σε 10έτη] , [20 εξαμηνιαίες δόσεις των  173.419δρχ {= €</t>
  </si>
  <si>
    <t>επιτόκιο εκκίνησης = ????</t>
  </si>
  <si>
    <t>το 1</t>
  </si>
  <si>
    <t>2 με 1</t>
  </si>
  <si>
    <t>τραπεζα ;;;??? [= ;;;???</t>
  </si>
  <si>
    <t>219-132κ</t>
  </si>
  <si>
    <t xml:space="preserve">1ο    </t>
  </si>
  <si>
    <t>1ο  [;;;??τραπεζας</t>
  </si>
  <si>
    <t>1ο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</si>
</sst>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803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164" fontId="21" fillId="7" borderId="2" xfId="1" applyNumberFormat="1" applyFont="1" applyFill="1" applyBorder="1" applyAlignment="1">
      <alignment horizontal="center" vertical="center"/>
    </xf>
    <xf numFmtId="0" fontId="16" fillId="7" borderId="1" xfId="0" applyFont="1" applyFill="1" applyBorder="1"/>
    <xf numFmtId="164" fontId="16" fillId="7" borderId="1" xfId="1" applyNumberFormat="1" applyFont="1" applyFill="1" applyBorder="1"/>
    <xf numFmtId="43" fontId="16" fillId="7" borderId="14" xfId="1" applyFont="1" applyFill="1" applyBorder="1" applyAlignment="1">
      <alignment horizontal="right" vertical="center"/>
    </xf>
    <xf numFmtId="43" fontId="16" fillId="7" borderId="1" xfId="1" applyFont="1" applyFill="1" applyBorder="1" applyAlignment="1">
      <alignment horizontal="right" vertical="center"/>
    </xf>
    <xf numFmtId="0" fontId="19" fillId="7" borderId="0" xfId="0" applyFont="1" applyFill="1"/>
    <xf numFmtId="14" fontId="16" fillId="7" borderId="1" xfId="0" applyNumberFormat="1" applyFont="1" applyFill="1" applyBorder="1" applyAlignment="1">
      <alignment horizontal="center" vertical="center"/>
    </xf>
    <xf numFmtId="164" fontId="16" fillId="7" borderId="14" xfId="1" applyNumberFormat="1" applyFont="1" applyFill="1" applyBorder="1"/>
    <xf numFmtId="1" fontId="21" fillId="7" borderId="1" xfId="1" applyNumberFormat="1" applyFont="1" applyFill="1" applyBorder="1" applyAlignment="1">
      <alignment horizontal="center" vertical="center"/>
    </xf>
    <xf numFmtId="43" fontId="21" fillId="7" borderId="1" xfId="0" applyNumberFormat="1" applyFont="1" applyFill="1" applyBorder="1" applyAlignment="1">
      <alignment horizontal="center" vertical="center" wrapText="1"/>
    </xf>
    <xf numFmtId="43" fontId="16" fillId="7" borderId="3" xfId="1" applyFont="1" applyFill="1" applyBorder="1" applyAlignment="1">
      <alignment horizontal="right" vertical="center"/>
    </xf>
    <xf numFmtId="43" fontId="16" fillId="7" borderId="3" xfId="1" applyFont="1" applyFill="1" applyBorder="1" applyAlignment="1">
      <alignment horizontal="center" vertical="center"/>
    </xf>
    <xf numFmtId="0" fontId="19" fillId="7" borderId="1" xfId="0" applyFont="1" applyFill="1" applyBorder="1"/>
    <xf numFmtId="0" fontId="19" fillId="7" borderId="1" xfId="0" applyFont="1" applyFill="1" applyBorder="1" applyAlignment="1">
      <alignment wrapText="1"/>
    </xf>
    <xf numFmtId="164" fontId="21" fillId="7" borderId="1" xfId="1" applyNumberFormat="1" applyFont="1" applyFill="1" applyBorder="1" applyAlignment="1">
      <alignment horizontal="center" vertical="center"/>
    </xf>
    <xf numFmtId="14" fontId="19" fillId="0" borderId="0" xfId="0" applyNumberFormat="1" applyFont="1"/>
    <xf numFmtId="14" fontId="19" fillId="7" borderId="1" xfId="0" applyNumberFormat="1" applyFont="1" applyFill="1" applyBorder="1"/>
    <xf numFmtId="164" fontId="19" fillId="7" borderId="1" xfId="1" applyNumberFormat="1" applyFont="1" applyFill="1" applyBorder="1" applyAlignment="1">
      <alignment wrapText="1"/>
    </xf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6" fillId="7" borderId="14" xfId="1" applyFont="1" applyFill="1" applyBorder="1"/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164" fontId="21" fillId="7" borderId="13" xfId="1" applyNumberFormat="1" applyFont="1" applyFill="1" applyBorder="1" applyAlignment="1">
      <alignment horizontal="center" vertical="center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164" fontId="16" fillId="7" borderId="1" xfId="1" applyNumberFormat="1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43" fontId="16" fillId="7" borderId="1" xfId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7" borderId="14" xfId="1" applyNumberFormat="1" applyFont="1" applyFill="1" applyBorder="1" applyAlignment="1">
      <alignment horizontal="left" wrapText="1"/>
    </xf>
    <xf numFmtId="0" fontId="19" fillId="0" borderId="0" xfId="0" applyNumberFormat="1" applyFont="1" applyAlignment="1">
      <alignment horizontal="left"/>
    </xf>
    <xf numFmtId="0" fontId="16" fillId="7" borderId="1" xfId="0" applyFont="1" applyFill="1" applyBorder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39" fillId="0" borderId="0" xfId="0" applyFont="1" applyAlignment="1"/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15" fillId="0" borderId="0" xfId="0" applyFont="1" applyAlignment="1"/>
    <xf numFmtId="0" fontId="39" fillId="0" borderId="0" xfId="0" applyFont="1" applyFill="1" applyAlignme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7" borderId="1" xfId="0" applyFont="1" applyFill="1" applyBorder="1" applyAlignment="1">
      <alignment horizontal="center" wrapText="1"/>
    </xf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40" fillId="7" borderId="14" xfId="1" applyFont="1" applyFill="1" applyBorder="1"/>
    <xf numFmtId="43" fontId="18" fillId="0" borderId="0" xfId="1" applyFont="1" applyFill="1" applyBorder="1" applyAlignment="1">
      <alignment horizontal="center" wrapText="1"/>
    </xf>
    <xf numFmtId="43" fontId="19" fillId="7" borderId="1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165" fontId="40" fillId="7" borderId="1" xfId="1" applyNumberFormat="1" applyFont="1" applyFill="1" applyBorder="1" applyAlignment="1">
      <alignment horizont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0" fontId="19" fillId="7" borderId="1" xfId="0" applyFont="1" applyFill="1" applyBorder="1" applyAlignment="1">
      <alignment horizontal="center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0" fontId="41" fillId="0" borderId="0" xfId="0" applyFont="1" applyFill="1" applyAlignment="1">
      <alignment horizontal="left"/>
    </xf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3" fontId="19" fillId="0" borderId="0" xfId="0" applyNumberFormat="1" applyFont="1" applyFill="1"/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164" fontId="16" fillId="3" borderId="14" xfId="1" applyNumberFormat="1" applyFont="1" applyFill="1" applyBorder="1"/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40" fillId="0" borderId="1" xfId="0" applyFont="1" applyFill="1" applyBorder="1"/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0" borderId="1" xfId="0" applyNumberFormat="1" applyFont="1" applyBorder="1"/>
    <xf numFmtId="164" fontId="22" fillId="0" borderId="0" xfId="1" applyNumberFormat="1" applyFont="1"/>
    <xf numFmtId="164" fontId="36" fillId="0" borderId="1" xfId="1" applyNumberFormat="1" applyFont="1" applyFill="1" applyBorder="1" applyAlignment="1"/>
    <xf numFmtId="164" fontId="19" fillId="0" borderId="14" xfId="0" applyNumberFormat="1" applyFont="1" applyFill="1" applyBorder="1"/>
    <xf numFmtId="0" fontId="19" fillId="0" borderId="14" xfId="1" applyNumberFormat="1" applyFont="1" applyFill="1" applyBorder="1" applyAlignment="1">
      <alignment horizontal="left" wrapText="1"/>
    </xf>
    <xf numFmtId="164" fontId="19" fillId="2" borderId="1" xfId="1" applyNumberFormat="1" applyFont="1" applyFill="1" applyBorder="1" applyAlignment="1">
      <alignment wrapText="1"/>
    </xf>
    <xf numFmtId="43" fontId="40" fillId="0" borderId="14" xfId="1" applyFont="1" applyFill="1" applyBorder="1"/>
    <xf numFmtId="43" fontId="16" fillId="0" borderId="14" xfId="1" applyFont="1" applyFill="1" applyBorder="1"/>
    <xf numFmtId="0" fontId="19" fillId="0" borderId="14" xfId="0" applyFont="1" applyFill="1" applyBorder="1"/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164" fontId="37" fillId="2" borderId="2" xfId="1" applyNumberFormat="1" applyFont="1" applyFill="1" applyBorder="1" applyAlignment="1">
      <alignment horizontal="center" vertical="center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164" fontId="19" fillId="0" borderId="0" xfId="0" applyNumberFormat="1" applyFont="1"/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14" fontId="16" fillId="0" borderId="14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right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8" fillId="7" borderId="0" xfId="1" applyNumberFormat="1" applyFont="1" applyFill="1"/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6" fillId="0" borderId="0" xfId="1" applyNumberFormat="1" applyFont="1"/>
    <xf numFmtId="164" fontId="19" fillId="0" borderId="15" xfId="1" applyNumberFormat="1" applyFont="1" applyBorder="1"/>
    <xf numFmtId="164" fontId="32" fillId="0" borderId="0" xfId="1" applyNumberFormat="1" applyFont="1" applyFill="1" applyAlignment="1">
      <alignment horizontal="right"/>
    </xf>
    <xf numFmtId="164" fontId="22" fillId="0" borderId="0" xfId="1" applyNumberFormat="1" applyFont="1" applyFill="1" applyAlignment="1">
      <alignment horizontal="right"/>
    </xf>
    <xf numFmtId="164" fontId="19" fillId="4" borderId="0" xfId="1" applyNumberFormat="1" applyFont="1" applyFill="1"/>
    <xf numFmtId="164" fontId="32" fillId="0" borderId="23" xfId="1" applyNumberFormat="1" applyFont="1" applyBorder="1" applyAlignment="1">
      <alignment horizontal="center"/>
    </xf>
    <xf numFmtId="164" fontId="16" fillId="0" borderId="0" xfId="1" applyNumberFormat="1" applyFont="1" applyFill="1" applyAlignment="1">
      <alignment horizontal="left"/>
    </xf>
    <xf numFmtId="0" fontId="19" fillId="0" borderId="0" xfId="0" applyFont="1" applyFill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21" fillId="2" borderId="18" xfId="1" applyNumberFormat="1" applyFont="1" applyFill="1" applyBorder="1" applyAlignment="1">
      <alignment horizontal="center" vertical="center"/>
    </xf>
    <xf numFmtId="164" fontId="21" fillId="2" borderId="8" xfId="1" applyNumberFormat="1" applyFont="1" applyFill="1" applyBorder="1" applyAlignment="1">
      <alignment horizontal="center" vertical="center"/>
    </xf>
    <xf numFmtId="14" fontId="16" fillId="0" borderId="9" xfId="1" applyNumberFormat="1" applyFont="1" applyFill="1" applyBorder="1" applyAlignment="1">
      <alignment horizontal="center" vertical="center"/>
    </xf>
    <xf numFmtId="164" fontId="16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164" fontId="19" fillId="0" borderId="9" xfId="1" applyNumberFormat="1" applyFont="1" applyFill="1" applyBorder="1"/>
    <xf numFmtId="164" fontId="40" fillId="0" borderId="9" xfId="1" applyNumberFormat="1" applyFont="1" applyFill="1" applyBorder="1"/>
    <xf numFmtId="0" fontId="19" fillId="0" borderId="9" xfId="0" applyFont="1" applyFill="1" applyBorder="1"/>
    <xf numFmtId="0" fontId="45" fillId="0" borderId="0" xfId="0" applyFont="1" applyFill="1" applyBorder="1" applyAlignment="1">
      <alignment horizontal="center"/>
    </xf>
    <xf numFmtId="0" fontId="16" fillId="0" borderId="14" xfId="0" applyFont="1" applyFill="1" applyBorder="1"/>
    <xf numFmtId="43" fontId="16" fillId="0" borderId="0" xfId="1" applyFont="1"/>
    <xf numFmtId="164" fontId="40" fillId="0" borderId="14" xfId="1" applyNumberFormat="1" applyFont="1" applyFill="1" applyBorder="1"/>
    <xf numFmtId="0" fontId="40" fillId="0" borderId="14" xfId="0" applyFont="1" applyFill="1" applyBorder="1"/>
    <xf numFmtId="164" fontId="18" fillId="0" borderId="0" xfId="1" applyNumberFormat="1" applyFont="1" applyFill="1"/>
    <xf numFmtId="14" fontId="19" fillId="0" borderId="1" xfId="0" applyNumberFormat="1" applyFont="1" applyBorder="1"/>
    <xf numFmtId="0" fontId="40" fillId="0" borderId="0" xfId="0" applyFont="1" applyAlignment="1">
      <alignment horizontal="right"/>
    </xf>
    <xf numFmtId="0" fontId="40" fillId="3" borderId="14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 applyAlignment="1">
      <alignment horizontal="right" vertical="center"/>
    </xf>
    <xf numFmtId="164" fontId="21" fillId="2" borderId="2" xfId="1" applyNumberFormat="1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left"/>
    </xf>
    <xf numFmtId="0" fontId="40" fillId="0" borderId="9" xfId="0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0" fontId="34" fillId="0" borderId="13" xfId="1" applyNumberFormat="1" applyFont="1" applyFill="1" applyBorder="1" applyAlignment="1">
      <alignment horizontal="left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15" fillId="0" borderId="9" xfId="1" applyNumberFormat="1" applyFont="1" applyFill="1" applyBorder="1" applyAlignment="1">
      <alignment horizontal="right" vertical="center"/>
    </xf>
    <xf numFmtId="0" fontId="10" fillId="0" borderId="9" xfId="0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horizontal="center" vertical="center"/>
    </xf>
    <xf numFmtId="164" fontId="16" fillId="0" borderId="3" xfId="1" applyNumberFormat="1" applyFont="1" applyFill="1" applyBorder="1" applyAlignment="1">
      <alignment horizontal="right" vertical="center"/>
    </xf>
    <xf numFmtId="164" fontId="40" fillId="0" borderId="1" xfId="1" applyNumberFormat="1" applyFont="1" applyFill="1" applyBorder="1" applyAlignment="1">
      <alignment horizontal="center" wrapText="1"/>
    </xf>
    <xf numFmtId="0" fontId="40" fillId="0" borderId="14" xfId="0" applyFont="1" applyFill="1" applyBorder="1" applyAlignment="1">
      <alignment horizontal="center" wrapText="1"/>
    </xf>
    <xf numFmtId="164" fontId="16" fillId="2" borderId="2" xfId="1" applyNumberFormat="1" applyFont="1" applyFill="1" applyBorder="1" applyAlignment="1">
      <alignment horizontal="center" vertical="center"/>
    </xf>
    <xf numFmtId="164" fontId="16" fillId="0" borderId="26" xfId="1" applyNumberFormat="1" applyFont="1" applyFill="1" applyBorder="1" applyAlignment="1">
      <alignment horizontal="right" vertical="center"/>
    </xf>
    <xf numFmtId="164" fontId="40" fillId="0" borderId="9" xfId="1" applyNumberFormat="1" applyFont="1" applyFill="1" applyBorder="1" applyAlignment="1">
      <alignment horizontal="center" wrapText="1"/>
    </xf>
    <xf numFmtId="14" fontId="16" fillId="0" borderId="1" xfId="1" applyNumberFormat="1" applyFont="1" applyFill="1" applyBorder="1"/>
    <xf numFmtId="14" fontId="19" fillId="0" borderId="1" xfId="0" applyNumberFormat="1" applyFont="1" applyFill="1" applyBorder="1"/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9" xfId="1" applyNumberFormat="1" applyFont="1" applyFill="1" applyBorder="1" applyAlignment="1">
      <alignment wrapText="1"/>
    </xf>
    <xf numFmtId="0" fontId="19" fillId="0" borderId="9" xfId="1" applyNumberFormat="1" applyFont="1" applyFill="1" applyBorder="1" applyAlignment="1">
      <alignment horizontal="left" wrapText="1"/>
    </xf>
    <xf numFmtId="43" fontId="16" fillId="0" borderId="9" xfId="1" applyFont="1" applyFill="1" applyBorder="1"/>
    <xf numFmtId="43" fontId="40" fillId="0" borderId="9" xfId="1" applyFont="1" applyFill="1" applyBorder="1"/>
    <xf numFmtId="14" fontId="16" fillId="0" borderId="9" xfId="1" applyNumberFormat="1" applyFont="1" applyFill="1" applyBorder="1"/>
    <xf numFmtId="14" fontId="19" fillId="0" borderId="9" xfId="0" applyNumberFormat="1" applyFont="1" applyFill="1" applyBorder="1"/>
    <xf numFmtId="165" fontId="19" fillId="0" borderId="9" xfId="1" applyNumberFormat="1" applyFont="1" applyFill="1" applyBorder="1" applyAlignment="1">
      <alignment wrapText="1"/>
    </xf>
    <xf numFmtId="164" fontId="19" fillId="0" borderId="9" xfId="0" applyNumberFormat="1" applyFont="1" applyFill="1" applyBorder="1"/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164" fontId="34" fillId="2" borderId="9" xfId="1" applyNumberFormat="1" applyFont="1" applyFill="1" applyBorder="1" applyAlignment="1">
      <alignment horizontal="center" vertical="center"/>
    </xf>
    <xf numFmtId="0" fontId="34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21" fillId="0" borderId="1" xfId="1" applyNumberFormat="1" applyFont="1" applyFill="1" applyBorder="1" applyAlignment="1">
      <alignment horizontal="left" vertical="center"/>
    </xf>
    <xf numFmtId="164" fontId="16" fillId="0" borderId="14" xfId="0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164" fontId="19" fillId="0" borderId="1" xfId="1" applyNumberFormat="1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2" borderId="9" xfId="1" applyNumberFormat="1" applyFont="1" applyFill="1" applyBorder="1" applyAlignment="1">
      <alignment horizontal="center" vertical="center"/>
    </xf>
    <xf numFmtId="0" fontId="21" fillId="0" borderId="9" xfId="1" applyNumberFormat="1" applyFont="1" applyFill="1" applyBorder="1" applyAlignment="1">
      <alignment horizontal="left" vertical="center"/>
    </xf>
    <xf numFmtId="164" fontId="16" fillId="0" borderId="9" xfId="0" applyNumberFormat="1" applyFont="1" applyFill="1" applyBorder="1" applyAlignment="1">
      <alignment horizontal="center" wrapText="1"/>
    </xf>
    <xf numFmtId="164" fontId="19" fillId="0" borderId="9" xfId="0" applyNumberFormat="1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9" xfId="1" applyFont="1" applyFill="1" applyBorder="1"/>
    <xf numFmtId="1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40" fillId="0" borderId="1" xfId="1" applyNumberFormat="1" applyFont="1" applyFill="1" applyBorder="1"/>
    <xf numFmtId="14" fontId="21" fillId="0" borderId="9" xfId="1" applyNumberFormat="1" applyFont="1" applyFill="1" applyBorder="1" applyAlignment="1">
      <alignment horizontal="center" vertical="center"/>
    </xf>
    <xf numFmtId="164" fontId="21" fillId="0" borderId="9" xfId="1" applyNumberFormat="1" applyFont="1" applyFill="1" applyBorder="1" applyAlignment="1">
      <alignment horizontal="right" vertical="center"/>
    </xf>
    <xf numFmtId="164" fontId="40" fillId="0" borderId="9" xfId="1" applyNumberFormat="1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19" fillId="0" borderId="9" xfId="1" applyNumberFormat="1" applyFont="1" applyFill="1" applyBorder="1" applyAlignment="1">
      <alignment horizont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19" fillId="13" borderId="1" xfId="1" applyNumberFormat="1" applyFont="1" applyFill="1" applyBorder="1"/>
    <xf numFmtId="164" fontId="16" fillId="0" borderId="4" xfId="1" applyNumberFormat="1" applyFont="1" applyFill="1" applyBorder="1" applyAlignment="1"/>
    <xf numFmtId="164" fontId="16" fillId="0" borderId="1" xfId="1" applyNumberFormat="1" applyFont="1" applyFill="1" applyBorder="1" applyAlignment="1"/>
    <xf numFmtId="14" fontId="16" fillId="0" borderId="1" xfId="1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0" fontId="40" fillId="3" borderId="1" xfId="0" applyFont="1" applyFill="1" applyBorder="1"/>
    <xf numFmtId="164" fontId="16" fillId="3" borderId="1" xfId="1" applyNumberFormat="1" applyFont="1" applyFill="1" applyBorder="1" applyAlignment="1"/>
    <xf numFmtId="164" fontId="16" fillId="0" borderId="19" xfId="1" applyNumberFormat="1" applyFont="1" applyFill="1" applyBorder="1" applyAlignment="1"/>
    <xf numFmtId="164" fontId="18" fillId="0" borderId="9" xfId="1" applyNumberFormat="1" applyFont="1" applyFill="1" applyBorder="1" applyAlignment="1">
      <alignment horizontal="center"/>
    </xf>
    <xf numFmtId="164" fontId="34" fillId="0" borderId="1" xfId="1" applyNumberFormat="1" applyFont="1" applyFill="1" applyBorder="1" applyAlignment="1">
      <alignment horizontal="center" vertical="center"/>
    </xf>
    <xf numFmtId="164" fontId="16" fillId="2" borderId="1" xfId="1" applyNumberFormat="1" applyFont="1" applyFill="1" applyBorder="1" applyAlignment="1">
      <alignment horizontal="center" vertical="center"/>
    </xf>
    <xf numFmtId="0" fontId="19" fillId="4" borderId="1" xfId="0" applyFont="1" applyFill="1" applyBorder="1"/>
    <xf numFmtId="0" fontId="16" fillId="0" borderId="9" xfId="0" applyFont="1" applyFill="1" applyBorder="1"/>
    <xf numFmtId="164" fontId="16" fillId="3" borderId="9" xfId="1" applyNumberFormat="1" applyFont="1" applyFill="1" applyBorder="1" applyAlignment="1"/>
    <xf numFmtId="0" fontId="40" fillId="0" borderId="9" xfId="0" applyFont="1" applyFill="1" applyBorder="1"/>
    <xf numFmtId="0" fontId="40" fillId="3" borderId="9" xfId="0" applyFont="1" applyFill="1" applyBorder="1"/>
    <xf numFmtId="164" fontId="19" fillId="0" borderId="9" xfId="1" applyNumberFormat="1" applyFont="1" applyBorder="1"/>
    <xf numFmtId="43" fontId="19" fillId="0" borderId="9" xfId="1" applyFont="1" applyBorder="1"/>
    <xf numFmtId="164" fontId="21" fillId="2" borderId="34" xfId="1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left"/>
    </xf>
    <xf numFmtId="164" fontId="16" fillId="0" borderId="19" xfId="1" applyNumberFormat="1" applyFont="1" applyFill="1" applyBorder="1"/>
    <xf numFmtId="164" fontId="16" fillId="0" borderId="15" xfId="1" applyNumberFormat="1" applyFont="1" applyFill="1" applyBorder="1" applyAlignment="1">
      <alignment horizontal="right" vertical="center"/>
    </xf>
    <xf numFmtId="164" fontId="16" fillId="0" borderId="19" xfId="1" applyNumberFormat="1" applyFont="1" applyFill="1" applyBorder="1" applyAlignment="1">
      <alignment horizontal="right" vertical="center"/>
    </xf>
    <xf numFmtId="0" fontId="40" fillId="0" borderId="15" xfId="0" applyFont="1" applyFill="1" applyBorder="1" applyAlignment="1">
      <alignment horizontal="center" wrapText="1"/>
    </xf>
    <xf numFmtId="0" fontId="19" fillId="0" borderId="15" xfId="0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164" fontId="21" fillId="8" borderId="18" xfId="1" applyNumberFormat="1" applyFont="1" applyFill="1" applyBorder="1" applyAlignment="1">
      <alignment horizontal="center" vertical="center"/>
    </xf>
    <xf numFmtId="164" fontId="21" fillId="8" borderId="1" xfId="1" applyNumberFormat="1" applyFont="1" applyFill="1" applyBorder="1" applyAlignment="1">
      <alignment horizontal="center" vertical="center"/>
    </xf>
    <xf numFmtId="164" fontId="21" fillId="8" borderId="2" xfId="1" applyNumberFormat="1" applyFont="1" applyFill="1" applyBorder="1" applyAlignment="1">
      <alignment horizontal="center" vertical="center"/>
    </xf>
    <xf numFmtId="0" fontId="34" fillId="0" borderId="31" xfId="1" applyNumberFormat="1" applyFont="1" applyFill="1" applyBorder="1" applyAlignment="1">
      <alignment horizontal="left" vertical="center"/>
    </xf>
    <xf numFmtId="164" fontId="34" fillId="0" borderId="31" xfId="1" applyNumberFormat="1" applyFont="1" applyFill="1" applyBorder="1" applyAlignment="1">
      <alignment horizontal="center" vertical="center"/>
    </xf>
    <xf numFmtId="164" fontId="10" fillId="0" borderId="9" xfId="1" applyNumberFormat="1" applyFont="1" applyFill="1" applyBorder="1"/>
    <xf numFmtId="164" fontId="34" fillId="8" borderId="1" xfId="1" applyNumberFormat="1" applyFont="1" applyFill="1" applyBorder="1" applyAlignment="1">
      <alignment horizontal="center" vertical="center"/>
    </xf>
    <xf numFmtId="164" fontId="34" fillId="8" borderId="2" xfId="1" applyNumberFormat="1" applyFont="1" applyFill="1" applyBorder="1" applyAlignment="1">
      <alignment horizontal="center" vertical="center"/>
    </xf>
    <xf numFmtId="164" fontId="34" fillId="2" borderId="8" xfId="1" applyNumberFormat="1" applyFont="1" applyFill="1" applyBorder="1" applyAlignment="1">
      <alignment horizontal="center" vertical="center"/>
    </xf>
    <xf numFmtId="164" fontId="21" fillId="0" borderId="9" xfId="1" applyNumberFormat="1" applyFont="1" applyFill="1" applyBorder="1" applyAlignment="1">
      <alignment horizontal="center" vertical="center"/>
    </xf>
    <xf numFmtId="0" fontId="19" fillId="0" borderId="1" xfId="1" applyNumberFormat="1" applyFont="1" applyFill="1" applyBorder="1" applyAlignment="1">
      <alignment horizontal="left" wrapText="1"/>
    </xf>
    <xf numFmtId="43" fontId="16" fillId="0" borderId="1" xfId="1" applyFont="1" applyFill="1" applyBorder="1"/>
    <xf numFmtId="43" fontId="40" fillId="0" borderId="1" xfId="1" applyFont="1" applyFill="1" applyBorder="1"/>
    <xf numFmtId="164" fontId="19" fillId="8" borderId="1" xfId="1" applyNumberFormat="1" applyFont="1" applyFill="1" applyBorder="1" applyAlignment="1">
      <alignment wrapText="1"/>
    </xf>
    <xf numFmtId="164" fontId="18" fillId="0" borderId="27" xfId="1" applyNumberFormat="1" applyFont="1" applyBorder="1" applyAlignment="1">
      <alignment horizontal="center" vertical="center" wrapText="1"/>
    </xf>
    <xf numFmtId="164" fontId="19" fillId="2" borderId="1" xfId="1" applyNumberFormat="1" applyFont="1" applyFill="1" applyBorder="1"/>
    <xf numFmtId="164" fontId="19" fillId="8" borderId="1" xfId="1" applyNumberFormat="1" applyFont="1" applyFill="1" applyBorder="1"/>
    <xf numFmtId="164" fontId="19" fillId="2" borderId="9" xfId="1" applyNumberFormat="1" applyFont="1" applyFill="1" applyBorder="1"/>
    <xf numFmtId="0" fontId="38" fillId="0" borderId="9" xfId="0" applyFont="1" applyFill="1" applyBorder="1" applyAlignment="1">
      <alignment horizontal="left"/>
    </xf>
    <xf numFmtId="164" fontId="38" fillId="0" borderId="9" xfId="1" applyNumberFormat="1" applyFont="1" applyFill="1" applyBorder="1"/>
    <xf numFmtId="164" fontId="33" fillId="0" borderId="9" xfId="1" applyNumberFormat="1" applyFont="1" applyFill="1" applyBorder="1"/>
    <xf numFmtId="164" fontId="38" fillId="0" borderId="9" xfId="1" applyNumberFormat="1" applyFont="1" applyFill="1" applyBorder="1" applyAlignment="1">
      <alignment horizontal="center" vertical="center"/>
    </xf>
    <xf numFmtId="164" fontId="37" fillId="2" borderId="8" xfId="1" applyNumberFormat="1" applyFont="1" applyFill="1" applyBorder="1" applyAlignment="1">
      <alignment horizontal="center" vertical="center"/>
    </xf>
    <xf numFmtId="164" fontId="37" fillId="8" borderId="2" xfId="1" applyNumberFormat="1" applyFont="1" applyFill="1" applyBorder="1" applyAlignment="1">
      <alignment horizontal="center" vertical="center"/>
    </xf>
    <xf numFmtId="164" fontId="16" fillId="0" borderId="1" xfId="0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 applyAlignment="1">
      <alignment horizontal="center" wrapText="1"/>
    </xf>
    <xf numFmtId="14" fontId="21" fillId="0" borderId="1" xfId="1" applyNumberFormat="1" applyFont="1" applyFill="1" applyBorder="1" applyAlignment="1">
      <alignment horizontal="center" vertical="center"/>
    </xf>
    <xf numFmtId="164" fontId="40" fillId="0" borderId="1" xfId="1" applyNumberFormat="1" applyFont="1" applyFill="1" applyBorder="1" applyAlignment="1">
      <alignment horizontal="center" vertical="center" wrapText="1"/>
    </xf>
    <xf numFmtId="43" fontId="19" fillId="13" borderId="1" xfId="1" applyFont="1" applyFill="1" applyBorder="1"/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1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164" fontId="22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60"/>
  <sheetViews>
    <sheetView tabSelected="1" workbookViewId="0">
      <pane ySplit="2" topLeftCell="A3" activePane="bottomLeft" state="frozen"/>
      <selection pane="bottomLeft" activeCell="D32" sqref="D32"/>
    </sheetView>
  </sheetViews>
  <sheetFormatPr defaultRowHeight="11.25"/>
  <cols>
    <col min="1" max="1" width="17.140625" style="7" customWidth="1"/>
    <col min="2" max="2" width="12.28515625" style="137" customWidth="1"/>
    <col min="3" max="3" width="55.8554687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20.85546875" style="3" customWidth="1"/>
    <col min="26" max="26" width="10.5703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18" t="s">
        <v>1</v>
      </c>
      <c r="B1" s="520" t="s">
        <v>2</v>
      </c>
      <c r="C1" s="522" t="s">
        <v>0</v>
      </c>
      <c r="D1" s="524" t="s">
        <v>60</v>
      </c>
      <c r="E1" s="514" t="s">
        <v>82</v>
      </c>
      <c r="F1" s="515"/>
      <c r="G1" s="515"/>
      <c r="H1" s="515"/>
      <c r="I1" s="515"/>
      <c r="J1" s="515"/>
      <c r="K1" s="515"/>
      <c r="L1" s="510" t="s">
        <v>356</v>
      </c>
      <c r="M1" s="510"/>
      <c r="N1" s="508" t="s">
        <v>61</v>
      </c>
      <c r="O1" s="509"/>
      <c r="P1" s="511" t="s">
        <v>29</v>
      </c>
      <c r="Q1" s="512"/>
      <c r="R1" s="512"/>
      <c r="S1" s="512"/>
      <c r="T1" s="512"/>
      <c r="U1" s="512"/>
      <c r="V1" s="512"/>
      <c r="W1" s="512"/>
      <c r="X1" s="512"/>
      <c r="Y1" s="512"/>
      <c r="Z1" s="512"/>
      <c r="AA1" s="513"/>
    </row>
    <row r="2" spans="1:27" ht="12" thickBot="1">
      <c r="A2" s="519"/>
      <c r="B2" s="521"/>
      <c r="C2" s="523"/>
      <c r="D2" s="525"/>
      <c r="E2" s="85" t="s">
        <v>91</v>
      </c>
      <c r="F2" s="85" t="s">
        <v>3</v>
      </c>
      <c r="G2" s="85" t="s">
        <v>130</v>
      </c>
      <c r="H2" s="85" t="s">
        <v>92</v>
      </c>
      <c r="I2" s="85" t="s">
        <v>93</v>
      </c>
      <c r="J2" s="85" t="s">
        <v>94</v>
      </c>
      <c r="K2" s="96" t="s">
        <v>128</v>
      </c>
      <c r="L2" s="60" t="s">
        <v>23</v>
      </c>
      <c r="M2" s="157" t="s">
        <v>67</v>
      </c>
      <c r="N2" s="148" t="s">
        <v>23</v>
      </c>
      <c r="O2" s="95" t="s">
        <v>129</v>
      </c>
      <c r="P2" s="326">
        <v>1</v>
      </c>
      <c r="Q2" s="159" t="s">
        <v>210</v>
      </c>
      <c r="R2" s="159" t="s">
        <v>211</v>
      </c>
      <c r="S2" s="159" t="s">
        <v>212</v>
      </c>
      <c r="T2" s="159" t="s">
        <v>213</v>
      </c>
      <c r="U2" s="159" t="s">
        <v>366</v>
      </c>
      <c r="V2" s="159" t="s">
        <v>367</v>
      </c>
      <c r="W2" s="159" t="s">
        <v>368</v>
      </c>
      <c r="X2" s="159" t="s">
        <v>369</v>
      </c>
      <c r="Y2" s="159"/>
      <c r="Z2" s="159"/>
      <c r="AA2" s="160"/>
    </row>
    <row r="3" spans="1:27" s="5" customFormat="1">
      <c r="A3" s="365" t="s">
        <v>524</v>
      </c>
      <c r="B3" s="325">
        <v>31862</v>
      </c>
      <c r="C3" s="374" t="s">
        <v>512</v>
      </c>
      <c r="D3" s="453">
        <v>1100000</v>
      </c>
      <c r="E3" s="278">
        <f>'2-δικαιώμ'!M3</f>
        <v>12052</v>
      </c>
      <c r="F3" s="278">
        <f>'3-φύλλα2α'!F3</f>
        <v>1500</v>
      </c>
      <c r="G3" s="278">
        <f>'4-πολλυπρ'!P3</f>
        <v>0</v>
      </c>
      <c r="H3" s="295">
        <f>'5-αντίγρ'!M3</f>
        <v>0</v>
      </c>
      <c r="I3" s="295">
        <f>'6-μεταγρ'!H3</f>
        <v>0</v>
      </c>
      <c r="J3" s="295">
        <f>'7-προςΔΟΥ'!E3</f>
        <v>0</v>
      </c>
      <c r="K3" s="295"/>
      <c r="L3" s="278">
        <f t="shared" ref="L3:L18" si="0">E3+F3+G3+H3+I3+J3+K3</f>
        <v>13552</v>
      </c>
      <c r="M3" s="278"/>
      <c r="N3" s="279">
        <f>M3-P3-'14-βιβλΕσ'!M3-'8-κ-15-17'!AF3</f>
        <v>0</v>
      </c>
      <c r="O3" s="279">
        <f t="shared" ref="O3:O18" si="1">L3-N3</f>
        <v>13552</v>
      </c>
      <c r="P3" s="376"/>
      <c r="Q3" s="377"/>
      <c r="R3" s="377"/>
      <c r="S3" s="377"/>
      <c r="T3" s="377"/>
      <c r="U3" s="381" t="s">
        <v>366</v>
      </c>
      <c r="V3" s="377"/>
      <c r="W3" s="377"/>
      <c r="X3" s="377"/>
      <c r="Y3" s="377"/>
      <c r="Z3" s="305"/>
      <c r="AA3" s="305"/>
    </row>
    <row r="4" spans="1:27" s="5" customFormat="1">
      <c r="A4" s="365"/>
      <c r="B4" s="325"/>
      <c r="C4" s="374" t="s">
        <v>513</v>
      </c>
      <c r="D4" s="454">
        <v>1100000</v>
      </c>
      <c r="E4" s="278">
        <f>'2-δικαιώμ'!M4</f>
        <v>12052</v>
      </c>
      <c r="F4" s="278">
        <f>'3-φύλλα2α'!F4</f>
        <v>1500</v>
      </c>
      <c r="G4" s="278">
        <f>'4-πολλυπρ'!P4</f>
        <v>0</v>
      </c>
      <c r="H4" s="295">
        <f>'5-αντίγρ'!M4</f>
        <v>0</v>
      </c>
      <c r="I4" s="295">
        <f>'6-μεταγρ'!H4</f>
        <v>600</v>
      </c>
      <c r="J4" s="295">
        <f>'7-προςΔΟΥ'!E4</f>
        <v>0</v>
      </c>
      <c r="K4" s="295"/>
      <c r="L4" s="278">
        <f t="shared" si="0"/>
        <v>14152</v>
      </c>
      <c r="M4" s="278"/>
      <c r="N4" s="279">
        <f>M4-P4-'14-βιβλΕσ'!M4-'8-κ-15-17'!AF4</f>
        <v>0</v>
      </c>
      <c r="O4" s="279">
        <f t="shared" si="1"/>
        <v>14152</v>
      </c>
      <c r="P4" s="376"/>
      <c r="Q4" s="377"/>
      <c r="R4" s="377"/>
      <c r="S4" s="377"/>
      <c r="T4" s="377"/>
      <c r="U4" s="381" t="s">
        <v>366</v>
      </c>
      <c r="V4" s="377"/>
      <c r="W4" s="377"/>
      <c r="X4" s="377"/>
      <c r="Y4" s="377"/>
      <c r="Z4" s="305"/>
      <c r="AA4" s="305"/>
    </row>
    <row r="5" spans="1:27" s="5" customFormat="1">
      <c r="A5" s="431"/>
      <c r="B5" s="455"/>
      <c r="C5" s="456" t="s">
        <v>511</v>
      </c>
      <c r="D5" s="458">
        <v>2222222</v>
      </c>
      <c r="E5" s="383">
        <f>'2-δικαιώμ'!M5</f>
        <v>23021.72005</v>
      </c>
      <c r="F5" s="383">
        <f>'3-φύλλα2α'!F5</f>
        <v>1500</v>
      </c>
      <c r="G5" s="383">
        <f>'4-πολλυπρ'!P5</f>
        <v>0</v>
      </c>
      <c r="H5" s="277">
        <f>'5-αντίγρ'!M5</f>
        <v>0</v>
      </c>
      <c r="I5" s="277">
        <f>'6-μεταγρ'!H5</f>
        <v>0</v>
      </c>
      <c r="J5" s="277">
        <f>'7-προςΔΟΥ'!E5</f>
        <v>0</v>
      </c>
      <c r="K5" s="277"/>
      <c r="L5" s="383">
        <f t="shared" si="0"/>
        <v>24521.72005</v>
      </c>
      <c r="M5" s="383"/>
      <c r="N5" s="281">
        <f>M5-P5-'14-βιβλΕσ'!M5-'8-κ-15-17'!AF5</f>
        <v>0</v>
      </c>
      <c r="O5" s="281">
        <f t="shared" si="1"/>
        <v>24521.72005</v>
      </c>
      <c r="P5" s="442"/>
      <c r="Q5" s="294"/>
      <c r="R5" s="294"/>
      <c r="S5" s="294"/>
      <c r="T5" s="294"/>
      <c r="U5" s="457" t="s">
        <v>366</v>
      </c>
      <c r="V5" s="294"/>
      <c r="W5" s="294"/>
      <c r="X5" s="294"/>
      <c r="Y5" s="294"/>
      <c r="Z5" s="71"/>
      <c r="AA5" s="71"/>
    </row>
    <row r="6" spans="1:27" s="5" customFormat="1">
      <c r="A6" s="478" t="s">
        <v>524</v>
      </c>
      <c r="B6" s="325">
        <v>33414</v>
      </c>
      <c r="C6" s="374" t="s">
        <v>512</v>
      </c>
      <c r="D6" s="454">
        <v>600000</v>
      </c>
      <c r="E6" s="383">
        <f>'2-δικαιώμ'!M6</f>
        <v>7164.5</v>
      </c>
      <c r="F6" s="383">
        <f>'3-φύλλα2α'!F6</f>
        <v>1500</v>
      </c>
      <c r="G6" s="383">
        <f>'4-πολλυπρ'!P6</f>
        <v>0</v>
      </c>
      <c r="H6" s="277">
        <f>'5-αντίγρ'!M6</f>
        <v>0</v>
      </c>
      <c r="I6" s="277">
        <f>'6-μεταγρ'!H6</f>
        <v>0</v>
      </c>
      <c r="J6" s="277">
        <f>'7-προςΔΟΥ'!E6</f>
        <v>0</v>
      </c>
      <c r="K6" s="277"/>
      <c r="L6" s="383">
        <f t="shared" si="0"/>
        <v>8664.5</v>
      </c>
      <c r="M6" s="383"/>
      <c r="N6" s="281">
        <f>M6-P6-'14-βιβλΕσ'!M6-'8-κ-15-17'!AF6</f>
        <v>0</v>
      </c>
      <c r="O6" s="281">
        <f t="shared" si="1"/>
        <v>8664.5</v>
      </c>
      <c r="P6" s="442"/>
      <c r="Q6" s="294"/>
      <c r="R6" s="294"/>
      <c r="S6" s="294"/>
      <c r="T6" s="294"/>
      <c r="U6" s="457" t="s">
        <v>366</v>
      </c>
      <c r="V6" s="294"/>
      <c r="W6" s="294"/>
      <c r="X6" s="294"/>
      <c r="Y6" s="294"/>
      <c r="Z6" s="71"/>
      <c r="AA6" s="71"/>
    </row>
    <row r="7" spans="1:27" s="5" customFormat="1">
      <c r="A7" s="478"/>
      <c r="B7" s="325"/>
      <c r="C7" s="374" t="s">
        <v>513</v>
      </c>
      <c r="D7" s="454">
        <v>600000</v>
      </c>
      <c r="E7" s="383">
        <f>'2-δικαιώμ'!M7</f>
        <v>7164.5</v>
      </c>
      <c r="F7" s="383">
        <f>'3-φύλλα2α'!F7</f>
        <v>1500</v>
      </c>
      <c r="G7" s="383">
        <f>'4-πολλυπρ'!P7</f>
        <v>0</v>
      </c>
      <c r="H7" s="277">
        <f>'5-αντίγρ'!M7</f>
        <v>0</v>
      </c>
      <c r="I7" s="277">
        <f>'6-μεταγρ'!H7</f>
        <v>600</v>
      </c>
      <c r="J7" s="277">
        <f>'7-προςΔΟΥ'!E7</f>
        <v>0</v>
      </c>
      <c r="K7" s="277"/>
      <c r="L7" s="383">
        <f t="shared" si="0"/>
        <v>9264.5</v>
      </c>
      <c r="M7" s="383"/>
      <c r="N7" s="281">
        <f>M7-P7-'14-βιβλΕσ'!M7-'8-κ-15-17'!AF7</f>
        <v>0</v>
      </c>
      <c r="O7" s="281">
        <f t="shared" si="1"/>
        <v>9264.5</v>
      </c>
      <c r="P7" s="442"/>
      <c r="Q7" s="294"/>
      <c r="R7" s="294"/>
      <c r="S7" s="294"/>
      <c r="T7" s="294"/>
      <c r="U7" s="457" t="s">
        <v>366</v>
      </c>
      <c r="V7" s="294"/>
      <c r="W7" s="294"/>
      <c r="X7" s="294"/>
      <c r="Y7" s="294"/>
      <c r="Z7" s="71"/>
      <c r="AA7" s="71"/>
    </row>
    <row r="8" spans="1:27" s="5" customFormat="1">
      <c r="A8" s="479"/>
      <c r="B8" s="455"/>
      <c r="C8" s="456" t="s">
        <v>511</v>
      </c>
      <c r="D8" s="458">
        <v>1222222</v>
      </c>
      <c r="E8" s="383">
        <f>'2-δικαιώμ'!M8</f>
        <v>13246.72005</v>
      </c>
      <c r="F8" s="383">
        <f>'3-φύλλα2α'!F8</f>
        <v>1500</v>
      </c>
      <c r="G8" s="383">
        <f>'4-πολλυπρ'!P8</f>
        <v>0</v>
      </c>
      <c r="H8" s="277">
        <f>'5-αντίγρ'!M8</f>
        <v>0</v>
      </c>
      <c r="I8" s="277">
        <f>'6-μεταγρ'!H8</f>
        <v>0</v>
      </c>
      <c r="J8" s="277">
        <f>'7-προςΔΟΥ'!E8</f>
        <v>0</v>
      </c>
      <c r="K8" s="277"/>
      <c r="L8" s="383">
        <f t="shared" si="0"/>
        <v>14746.72005</v>
      </c>
      <c r="M8" s="383"/>
      <c r="N8" s="281">
        <f>M8-P8-'14-βιβλΕσ'!M8-'8-κ-15-17'!AF8</f>
        <v>0</v>
      </c>
      <c r="O8" s="281">
        <f t="shared" si="1"/>
        <v>14746.72005</v>
      </c>
      <c r="P8" s="442"/>
      <c r="Q8" s="294"/>
      <c r="R8" s="294"/>
      <c r="S8" s="294"/>
      <c r="T8" s="294"/>
      <c r="U8" s="457" t="s">
        <v>366</v>
      </c>
      <c r="V8" s="294"/>
      <c r="W8" s="294"/>
      <c r="X8" s="294"/>
      <c r="Y8" s="294"/>
      <c r="Z8" s="71"/>
      <c r="AA8" s="71"/>
    </row>
    <row r="9" spans="1:27" s="5" customFormat="1">
      <c r="A9" s="365" t="s">
        <v>524</v>
      </c>
      <c r="B9" s="325">
        <v>33591</v>
      </c>
      <c r="C9" s="374" t="s">
        <v>512</v>
      </c>
      <c r="D9" s="454">
        <v>700000</v>
      </c>
      <c r="E9" s="383">
        <f>'2-δικαιώμ'!M9</f>
        <v>8142</v>
      </c>
      <c r="F9" s="383">
        <f>'3-φύλλα2α'!F9</f>
        <v>1500</v>
      </c>
      <c r="G9" s="383">
        <f>'4-πολλυπρ'!P9</f>
        <v>0</v>
      </c>
      <c r="H9" s="277">
        <f>'5-αντίγρ'!M9</f>
        <v>0</v>
      </c>
      <c r="I9" s="277">
        <f>'6-μεταγρ'!H9</f>
        <v>0</v>
      </c>
      <c r="J9" s="277">
        <f>'7-προςΔΟΥ'!E9</f>
        <v>0</v>
      </c>
      <c r="K9" s="277"/>
      <c r="L9" s="383">
        <f t="shared" si="0"/>
        <v>9642</v>
      </c>
      <c r="M9" s="383"/>
      <c r="N9" s="281">
        <f>M9-P9-'14-βιβλΕσ'!M9-'8-κ-15-17'!AF9</f>
        <v>0</v>
      </c>
      <c r="O9" s="281">
        <f t="shared" si="1"/>
        <v>9642</v>
      </c>
      <c r="P9" s="442"/>
      <c r="Q9" s="294"/>
      <c r="R9" s="294"/>
      <c r="S9" s="294"/>
      <c r="T9" s="294"/>
      <c r="U9" s="457" t="s">
        <v>366</v>
      </c>
      <c r="V9" s="294"/>
      <c r="W9" s="294"/>
      <c r="X9" s="294"/>
      <c r="Y9" s="294"/>
      <c r="Z9" s="71"/>
      <c r="AA9" s="71"/>
    </row>
    <row r="10" spans="1:27" s="5" customFormat="1">
      <c r="A10" s="365"/>
      <c r="B10" s="325"/>
      <c r="C10" s="374" t="s">
        <v>513</v>
      </c>
      <c r="D10" s="454">
        <v>700000</v>
      </c>
      <c r="E10" s="278">
        <f>'2-δικαιώμ'!M10</f>
        <v>8142</v>
      </c>
      <c r="F10" s="278">
        <f>'3-φύλλα2α'!F10</f>
        <v>1500</v>
      </c>
      <c r="G10" s="278">
        <f>'4-πολλυπρ'!P10</f>
        <v>0</v>
      </c>
      <c r="H10" s="295">
        <f>'5-αντίγρ'!M10</f>
        <v>0</v>
      </c>
      <c r="I10" s="295">
        <f>'6-μεταγρ'!H10</f>
        <v>600</v>
      </c>
      <c r="J10" s="295">
        <f>'7-προςΔΟΥ'!E10</f>
        <v>0</v>
      </c>
      <c r="K10" s="295"/>
      <c r="L10" s="278">
        <f t="shared" si="0"/>
        <v>10242</v>
      </c>
      <c r="M10" s="278"/>
      <c r="N10" s="279">
        <f>M10-P10-'14-βιβλΕσ'!M10-'8-κ-15-17'!AF10</f>
        <v>0</v>
      </c>
      <c r="O10" s="279">
        <f t="shared" si="1"/>
        <v>10242</v>
      </c>
      <c r="P10" s="376"/>
      <c r="Q10" s="377"/>
      <c r="R10" s="377"/>
      <c r="S10" s="377"/>
      <c r="T10" s="377"/>
      <c r="U10" s="457" t="s">
        <v>366</v>
      </c>
      <c r="V10" s="377"/>
      <c r="W10" s="377"/>
      <c r="X10" s="377"/>
      <c r="Y10" s="377"/>
      <c r="Z10" s="305"/>
      <c r="AA10" s="305"/>
    </row>
    <row r="11" spans="1:27" s="5" customFormat="1">
      <c r="A11" s="431"/>
      <c r="B11" s="455"/>
      <c r="C11" s="456" t="s">
        <v>511</v>
      </c>
      <c r="D11" s="458">
        <v>1444444</v>
      </c>
      <c r="E11" s="278">
        <f>'2-δικαιώμ'!M11</f>
        <v>15418.9401</v>
      </c>
      <c r="F11" s="278">
        <f>'3-φύλλα2α'!F11</f>
        <v>1500</v>
      </c>
      <c r="G11" s="278">
        <f>'4-πολλυπρ'!P11</f>
        <v>0</v>
      </c>
      <c r="H11" s="295">
        <f>'5-αντίγρ'!M11</f>
        <v>0</v>
      </c>
      <c r="I11" s="295">
        <f>'6-μεταγρ'!H11</f>
        <v>0</v>
      </c>
      <c r="J11" s="295">
        <f>'7-προςΔΟΥ'!E11</f>
        <v>0</v>
      </c>
      <c r="K11" s="295"/>
      <c r="L11" s="278">
        <f t="shared" si="0"/>
        <v>16918.9401</v>
      </c>
      <c r="M11" s="278"/>
      <c r="N11" s="279">
        <f>M11-P11-'14-βιβλΕσ'!M11-'8-κ-15-17'!AF11</f>
        <v>0</v>
      </c>
      <c r="O11" s="279">
        <f t="shared" si="1"/>
        <v>16918.9401</v>
      </c>
      <c r="P11" s="376"/>
      <c r="Q11" s="377"/>
      <c r="R11" s="377"/>
      <c r="S11" s="377"/>
      <c r="T11" s="377"/>
      <c r="U11" s="457" t="s">
        <v>366</v>
      </c>
      <c r="V11" s="377"/>
      <c r="W11" s="377"/>
      <c r="X11" s="377"/>
      <c r="Y11" s="377"/>
      <c r="Z11" s="305"/>
      <c r="AA11" s="305"/>
    </row>
    <row r="12" spans="1:27" s="5" customFormat="1">
      <c r="A12" s="478" t="s">
        <v>524</v>
      </c>
      <c r="B12" s="325">
        <v>33777</v>
      </c>
      <c r="C12" s="374" t="s">
        <v>512</v>
      </c>
      <c r="D12" s="454">
        <v>1300000</v>
      </c>
      <c r="E12" s="278">
        <f>'2-δικαιώμ'!M12</f>
        <v>14007</v>
      </c>
      <c r="F12" s="278">
        <f>'3-φύλλα2α'!F12</f>
        <v>1500</v>
      </c>
      <c r="G12" s="278">
        <f>'4-πολλυπρ'!P12</f>
        <v>0</v>
      </c>
      <c r="H12" s="295">
        <f>'5-αντίγρ'!M12</f>
        <v>0</v>
      </c>
      <c r="I12" s="295">
        <f>'6-μεταγρ'!H12</f>
        <v>0</v>
      </c>
      <c r="J12" s="295">
        <f>'7-προςΔΟΥ'!E12</f>
        <v>0</v>
      </c>
      <c r="K12" s="295"/>
      <c r="L12" s="278">
        <f t="shared" si="0"/>
        <v>15507</v>
      </c>
      <c r="M12" s="278"/>
      <c r="N12" s="279">
        <f>M12-P12-'14-βιβλΕσ'!M12-'8-κ-15-17'!AF12</f>
        <v>0</v>
      </c>
      <c r="O12" s="279">
        <f t="shared" si="1"/>
        <v>15507</v>
      </c>
      <c r="P12" s="376"/>
      <c r="Q12" s="377"/>
      <c r="R12" s="377"/>
      <c r="S12" s="377"/>
      <c r="T12" s="377"/>
      <c r="U12" s="457" t="s">
        <v>366</v>
      </c>
      <c r="V12" s="377"/>
      <c r="W12" s="377"/>
      <c r="X12" s="377"/>
      <c r="Y12" s="377"/>
      <c r="Z12" s="305"/>
      <c r="AA12" s="305"/>
    </row>
    <row r="13" spans="1:27" s="5" customFormat="1">
      <c r="A13" s="478"/>
      <c r="B13" s="325"/>
      <c r="C13" s="374" t="s">
        <v>513</v>
      </c>
      <c r="D13" s="454">
        <v>1300000</v>
      </c>
      <c r="E13" s="278">
        <f>'2-δικαιώμ'!M13</f>
        <v>14007</v>
      </c>
      <c r="F13" s="278">
        <f>'3-φύλλα2α'!F13</f>
        <v>1500</v>
      </c>
      <c r="G13" s="278">
        <f>'4-πολλυπρ'!P13</f>
        <v>0</v>
      </c>
      <c r="H13" s="295">
        <f>'5-αντίγρ'!M13</f>
        <v>0</v>
      </c>
      <c r="I13" s="295">
        <f>'6-μεταγρ'!H13</f>
        <v>600</v>
      </c>
      <c r="J13" s="295">
        <f>'7-προςΔΟΥ'!E13</f>
        <v>0</v>
      </c>
      <c r="K13" s="295"/>
      <c r="L13" s="278">
        <f t="shared" si="0"/>
        <v>16107</v>
      </c>
      <c r="M13" s="278"/>
      <c r="N13" s="279">
        <f>M13-P13-'14-βιβλΕσ'!M13-'8-κ-15-17'!AF13</f>
        <v>0</v>
      </c>
      <c r="O13" s="279">
        <f t="shared" si="1"/>
        <v>16107</v>
      </c>
      <c r="P13" s="376"/>
      <c r="Q13" s="377"/>
      <c r="R13" s="377"/>
      <c r="S13" s="377"/>
      <c r="T13" s="377"/>
      <c r="U13" s="457" t="s">
        <v>366</v>
      </c>
      <c r="V13" s="377"/>
      <c r="W13" s="377"/>
      <c r="X13" s="377"/>
      <c r="Y13" s="377"/>
      <c r="Z13" s="305"/>
      <c r="AA13" s="305"/>
    </row>
    <row r="14" spans="1:27" s="5" customFormat="1">
      <c r="A14" s="479"/>
      <c r="B14" s="455"/>
      <c r="C14" s="456" t="s">
        <v>511</v>
      </c>
      <c r="D14" s="458">
        <v>2666666</v>
      </c>
      <c r="E14" s="278">
        <f>'2-δικαιώμ'!M14</f>
        <v>27366.16015</v>
      </c>
      <c r="F14" s="278">
        <f>'3-φύλλα2α'!F14</f>
        <v>1500</v>
      </c>
      <c r="G14" s="278">
        <f>'4-πολλυπρ'!P14</f>
        <v>0</v>
      </c>
      <c r="H14" s="295">
        <f>'5-αντίγρ'!M14</f>
        <v>0</v>
      </c>
      <c r="I14" s="295">
        <f>'6-μεταγρ'!H14</f>
        <v>0</v>
      </c>
      <c r="J14" s="295">
        <f>'7-προςΔΟΥ'!E14</f>
        <v>0</v>
      </c>
      <c r="K14" s="295"/>
      <c r="L14" s="278">
        <f t="shared" si="0"/>
        <v>28866.16015</v>
      </c>
      <c r="M14" s="278"/>
      <c r="N14" s="279">
        <f>M14-P14-'14-βιβλΕσ'!M14-'8-κ-15-17'!AF14</f>
        <v>0</v>
      </c>
      <c r="O14" s="279">
        <f t="shared" si="1"/>
        <v>28866.16015</v>
      </c>
      <c r="P14" s="376"/>
      <c r="Q14" s="377"/>
      <c r="R14" s="377"/>
      <c r="S14" s="377"/>
      <c r="T14" s="377"/>
      <c r="U14" s="457" t="s">
        <v>366</v>
      </c>
      <c r="V14" s="377"/>
      <c r="W14" s="377"/>
      <c r="X14" s="377"/>
      <c r="Y14" s="377"/>
      <c r="Z14" s="305"/>
      <c r="AA14" s="305"/>
    </row>
    <row r="15" spans="1:27" s="5" customFormat="1">
      <c r="A15" s="365" t="s">
        <v>524</v>
      </c>
      <c r="B15" s="325">
        <v>33918</v>
      </c>
      <c r="C15" s="374" t="s">
        <v>512</v>
      </c>
      <c r="D15" s="454">
        <v>2300000</v>
      </c>
      <c r="E15" s="278">
        <f>'2-δικαιώμ'!M15</f>
        <v>23782</v>
      </c>
      <c r="F15" s="278">
        <f>'3-φύλλα2α'!F15</f>
        <v>1500</v>
      </c>
      <c r="G15" s="278">
        <f>'4-πολλυπρ'!P15</f>
        <v>0</v>
      </c>
      <c r="H15" s="295">
        <f>'5-αντίγρ'!M15</f>
        <v>0</v>
      </c>
      <c r="I15" s="295">
        <f>'6-μεταγρ'!H15</f>
        <v>0</v>
      </c>
      <c r="J15" s="295">
        <f>'7-προςΔΟΥ'!E15</f>
        <v>0</v>
      </c>
      <c r="K15" s="295"/>
      <c r="L15" s="278">
        <f t="shared" si="0"/>
        <v>25282</v>
      </c>
      <c r="M15" s="278"/>
      <c r="N15" s="279">
        <f>M15-P15-'14-βιβλΕσ'!M15-'8-κ-15-17'!AF15</f>
        <v>0</v>
      </c>
      <c r="O15" s="279">
        <f t="shared" si="1"/>
        <v>25282</v>
      </c>
      <c r="P15" s="376"/>
      <c r="Q15" s="377"/>
      <c r="R15" s="377"/>
      <c r="S15" s="377"/>
      <c r="T15" s="377"/>
      <c r="U15" s="457" t="s">
        <v>366</v>
      </c>
      <c r="V15" s="377"/>
      <c r="W15" s="377"/>
      <c r="X15" s="377"/>
      <c r="Y15" s="377"/>
      <c r="Z15" s="305"/>
      <c r="AA15" s="305"/>
    </row>
    <row r="16" spans="1:27" s="5" customFormat="1">
      <c r="A16" s="365"/>
      <c r="B16" s="325"/>
      <c r="C16" s="374" t="s">
        <v>513</v>
      </c>
      <c r="D16" s="454">
        <v>2300000</v>
      </c>
      <c r="E16" s="278">
        <f>'2-δικαιώμ'!M16</f>
        <v>23782</v>
      </c>
      <c r="F16" s="278">
        <f>'3-φύλλα2α'!F16</f>
        <v>1500</v>
      </c>
      <c r="G16" s="278">
        <f>'4-πολλυπρ'!P16</f>
        <v>0</v>
      </c>
      <c r="H16" s="295">
        <f>'5-αντίγρ'!M16</f>
        <v>0</v>
      </c>
      <c r="I16" s="295">
        <f>'6-μεταγρ'!H16</f>
        <v>600</v>
      </c>
      <c r="J16" s="295">
        <f>'7-προςΔΟΥ'!E16</f>
        <v>0</v>
      </c>
      <c r="K16" s="295"/>
      <c r="L16" s="278">
        <f t="shared" si="0"/>
        <v>25882</v>
      </c>
      <c r="M16" s="278"/>
      <c r="N16" s="279">
        <f>M16-P16-'14-βιβλΕσ'!M16-'8-κ-15-17'!AF16</f>
        <v>0</v>
      </c>
      <c r="O16" s="279">
        <f t="shared" si="1"/>
        <v>25882</v>
      </c>
      <c r="P16" s="376"/>
      <c r="Q16" s="377"/>
      <c r="R16" s="377"/>
      <c r="S16" s="377"/>
      <c r="T16" s="377"/>
      <c r="U16" s="457" t="s">
        <v>366</v>
      </c>
      <c r="V16" s="377"/>
      <c r="W16" s="377"/>
      <c r="X16" s="377"/>
      <c r="Y16" s="377"/>
      <c r="Z16" s="305"/>
      <c r="AA16" s="305"/>
    </row>
    <row r="17" spans="1:27" s="5" customFormat="1">
      <c r="A17" s="431"/>
      <c r="B17" s="455"/>
      <c r="C17" s="456" t="s">
        <v>511</v>
      </c>
      <c r="D17" s="458">
        <v>4666666</v>
      </c>
      <c r="E17" s="278">
        <f>'2-δικαιώμ'!M17</f>
        <v>46916.160149999996</v>
      </c>
      <c r="F17" s="278">
        <f>'3-φύλλα2α'!F17</f>
        <v>1500</v>
      </c>
      <c r="G17" s="278">
        <f>'4-πολλυπρ'!P17</f>
        <v>0</v>
      </c>
      <c r="H17" s="295">
        <f>'5-αντίγρ'!M17</f>
        <v>0</v>
      </c>
      <c r="I17" s="295">
        <f>'6-μεταγρ'!H17</f>
        <v>0</v>
      </c>
      <c r="J17" s="295">
        <f>'7-προςΔΟΥ'!E17</f>
        <v>0</v>
      </c>
      <c r="K17" s="295"/>
      <c r="L17" s="278">
        <f t="shared" si="0"/>
        <v>48416.160149999996</v>
      </c>
      <c r="M17" s="278"/>
      <c r="N17" s="279">
        <f>M17-P17-'14-βιβλΕσ'!M17-'8-κ-15-17'!AF17</f>
        <v>0</v>
      </c>
      <c r="O17" s="279">
        <f t="shared" si="1"/>
        <v>48416.160149999996</v>
      </c>
      <c r="P17" s="376"/>
      <c r="Q17" s="377"/>
      <c r="R17" s="377"/>
      <c r="S17" s="377"/>
      <c r="T17" s="377"/>
      <c r="U17" s="457" t="s">
        <v>366</v>
      </c>
      <c r="V17" s="377"/>
      <c r="W17" s="377"/>
      <c r="X17" s="377"/>
      <c r="Y17" s="377"/>
      <c r="Z17" s="305"/>
      <c r="AA17" s="305"/>
    </row>
    <row r="18" spans="1:27" s="5" customFormat="1">
      <c r="A18" s="478" t="s">
        <v>524</v>
      </c>
      <c r="B18" s="325">
        <v>33903</v>
      </c>
      <c r="C18" s="374" t="s">
        <v>512</v>
      </c>
      <c r="D18" s="454">
        <v>900000</v>
      </c>
      <c r="E18" s="278">
        <f>'2-δικαιώμ'!M18</f>
        <v>10097</v>
      </c>
      <c r="F18" s="278">
        <f>'3-φύλλα2α'!F18</f>
        <v>1500</v>
      </c>
      <c r="G18" s="278">
        <f>'4-πολλυπρ'!P18</f>
        <v>0</v>
      </c>
      <c r="H18" s="295">
        <f>'5-αντίγρ'!M18</f>
        <v>0</v>
      </c>
      <c r="I18" s="295">
        <f>'6-μεταγρ'!H18</f>
        <v>0</v>
      </c>
      <c r="J18" s="295">
        <f>'7-προςΔΟΥ'!E18</f>
        <v>0</v>
      </c>
      <c r="K18" s="295"/>
      <c r="L18" s="278">
        <f t="shared" si="0"/>
        <v>11597</v>
      </c>
      <c r="M18" s="278"/>
      <c r="N18" s="279">
        <f>M18-P18-'14-βιβλΕσ'!M18-'8-κ-15-17'!AF18</f>
        <v>0</v>
      </c>
      <c r="O18" s="279">
        <f t="shared" si="1"/>
        <v>11597</v>
      </c>
      <c r="P18" s="376"/>
      <c r="Q18" s="377"/>
      <c r="R18" s="377"/>
      <c r="S18" s="377"/>
      <c r="T18" s="377"/>
      <c r="U18" s="457" t="s">
        <v>366</v>
      </c>
      <c r="V18" s="377"/>
      <c r="W18" s="377"/>
      <c r="X18" s="377"/>
      <c r="Y18" s="377"/>
      <c r="Z18" s="305"/>
      <c r="AA18" s="305"/>
    </row>
    <row r="19" spans="1:27" s="5" customFormat="1">
      <c r="A19" s="478"/>
      <c r="B19" s="325"/>
      <c r="C19" s="374" t="s">
        <v>513</v>
      </c>
      <c r="D19" s="454">
        <v>900000</v>
      </c>
      <c r="E19" s="278">
        <f>'2-δικαιώμ'!M19</f>
        <v>10097</v>
      </c>
      <c r="F19" s="278">
        <f>'3-φύλλα2α'!F19</f>
        <v>1500</v>
      </c>
      <c r="G19" s="278">
        <f>'4-πολλυπρ'!P19</f>
        <v>0</v>
      </c>
      <c r="H19" s="295">
        <f>'5-αντίγρ'!M19</f>
        <v>0</v>
      </c>
      <c r="I19" s="295">
        <f>'6-μεταγρ'!H19</f>
        <v>600</v>
      </c>
      <c r="J19" s="295">
        <f>'7-προςΔΟΥ'!E19</f>
        <v>0</v>
      </c>
      <c r="K19" s="295"/>
      <c r="L19" s="278">
        <f t="shared" ref="L19:L23" si="2">E19+F19+G19+H19+I19+J19+K19</f>
        <v>12197</v>
      </c>
      <c r="M19" s="278"/>
      <c r="N19" s="279">
        <f>M19-P19-'14-βιβλΕσ'!M19-'8-κ-15-17'!AF19</f>
        <v>0</v>
      </c>
      <c r="O19" s="279">
        <f t="shared" ref="O19:O23" si="3">L19-N19</f>
        <v>12197</v>
      </c>
      <c r="P19" s="376"/>
      <c r="Q19" s="377"/>
      <c r="R19" s="377"/>
      <c r="S19" s="377"/>
      <c r="T19" s="377"/>
      <c r="U19" s="457" t="s">
        <v>366</v>
      </c>
      <c r="V19" s="377"/>
      <c r="W19" s="377"/>
      <c r="X19" s="377"/>
      <c r="Y19" s="377"/>
      <c r="Z19" s="305"/>
      <c r="AA19" s="305"/>
    </row>
    <row r="20" spans="1:27" s="5" customFormat="1">
      <c r="A20" s="479"/>
      <c r="B20" s="455"/>
      <c r="C20" s="456" t="s">
        <v>511</v>
      </c>
      <c r="D20" s="458">
        <v>1888888</v>
      </c>
      <c r="E20" s="383">
        <f>'2-δικαιώμ'!M20</f>
        <v>19763.3802</v>
      </c>
      <c r="F20" s="278">
        <f>'3-φύλλα2α'!F20</f>
        <v>1500</v>
      </c>
      <c r="G20" s="278">
        <f>'4-πολλυπρ'!P20</f>
        <v>0</v>
      </c>
      <c r="H20" s="277">
        <f>'5-αντίγρ'!M20</f>
        <v>0</v>
      </c>
      <c r="I20" s="277">
        <f>'6-μεταγρ'!H20</f>
        <v>0</v>
      </c>
      <c r="J20" s="277">
        <f>'7-προςΔΟΥ'!E20</f>
        <v>0</v>
      </c>
      <c r="K20" s="277"/>
      <c r="L20" s="383">
        <f t="shared" si="2"/>
        <v>21263.3802</v>
      </c>
      <c r="M20" s="383"/>
      <c r="N20" s="279">
        <f>M20-P20-'14-βιβλΕσ'!M20-'8-κ-15-17'!AF20</f>
        <v>0</v>
      </c>
      <c r="O20" s="279">
        <f t="shared" si="3"/>
        <v>21263.3802</v>
      </c>
      <c r="P20" s="442"/>
      <c r="Q20" s="294"/>
      <c r="R20" s="294"/>
      <c r="S20" s="294"/>
      <c r="T20" s="294"/>
      <c r="U20" s="457" t="s">
        <v>366</v>
      </c>
      <c r="V20" s="294"/>
      <c r="W20" s="294"/>
      <c r="X20" s="294"/>
      <c r="Y20" s="294"/>
      <c r="Z20" s="71"/>
      <c r="AA20" s="71"/>
    </row>
    <row r="21" spans="1:27" s="5" customFormat="1">
      <c r="A21" s="365" t="s">
        <v>523</v>
      </c>
      <c r="B21" s="325">
        <v>33995</v>
      </c>
      <c r="C21" s="374" t="s">
        <v>512</v>
      </c>
      <c r="D21" s="459">
        <v>200000</v>
      </c>
      <c r="E21" s="383">
        <f>'2-δικαιώμ'!M21</f>
        <v>3254.5</v>
      </c>
      <c r="F21" s="278">
        <f>'3-φύλλα2α'!F21</f>
        <v>1500</v>
      </c>
      <c r="G21" s="278">
        <f>'4-πολλυπρ'!P21</f>
        <v>0</v>
      </c>
      <c r="H21" s="277">
        <f>'5-αντίγρ'!M21</f>
        <v>3204</v>
      </c>
      <c r="I21" s="277">
        <f>'6-μεταγρ'!H21</f>
        <v>0</v>
      </c>
      <c r="J21" s="277">
        <f>'7-προςΔΟΥ'!E21</f>
        <v>0</v>
      </c>
      <c r="K21" s="277"/>
      <c r="L21" s="383">
        <f t="shared" si="2"/>
        <v>7958.5</v>
      </c>
      <c r="M21" s="383">
        <v>3020</v>
      </c>
      <c r="N21" s="279">
        <f>M21-P21-'14-βιβλΕσ'!M21-'8-κ-15-17'!AF21</f>
        <v>2975</v>
      </c>
      <c r="O21" s="279">
        <f t="shared" si="3"/>
        <v>4983.5</v>
      </c>
      <c r="P21" s="442"/>
      <c r="Q21" s="294"/>
      <c r="R21" s="294"/>
      <c r="S21" s="294"/>
      <c r="T21" s="294"/>
      <c r="U21" s="457" t="s">
        <v>366</v>
      </c>
      <c r="V21" s="294"/>
      <c r="W21" s="294"/>
      <c r="X21" s="294"/>
      <c r="Y21" s="294"/>
      <c r="Z21" s="71"/>
      <c r="AA21" s="71"/>
    </row>
    <row r="22" spans="1:27" s="5" customFormat="1">
      <c r="A22" s="365"/>
      <c r="B22" s="325"/>
      <c r="C22" s="374" t="s">
        <v>513</v>
      </c>
      <c r="D22" s="454">
        <v>200000</v>
      </c>
      <c r="E22" s="383">
        <f>'2-δικαιώμ'!M22</f>
        <v>3254.5</v>
      </c>
      <c r="F22" s="278">
        <f>'3-φύλλα2α'!F22</f>
        <v>1500</v>
      </c>
      <c r="G22" s="278">
        <f>'4-πολλυπρ'!P22</f>
        <v>0</v>
      </c>
      <c r="H22" s="277">
        <f>'5-αντίγρ'!M22</f>
        <v>0</v>
      </c>
      <c r="I22" s="277">
        <f>'6-μεταγρ'!H22</f>
        <v>600</v>
      </c>
      <c r="J22" s="277">
        <f>'7-προςΔΟΥ'!E22</f>
        <v>0</v>
      </c>
      <c r="K22" s="277"/>
      <c r="L22" s="383">
        <f t="shared" si="2"/>
        <v>5354.5</v>
      </c>
      <c r="M22" s="383"/>
      <c r="N22" s="279">
        <f>M22-P22-'14-βιβλΕσ'!M22-'8-κ-15-17'!AF22</f>
        <v>0</v>
      </c>
      <c r="O22" s="279">
        <f t="shared" si="3"/>
        <v>5354.5</v>
      </c>
      <c r="P22" s="442"/>
      <c r="Q22" s="294"/>
      <c r="R22" s="294"/>
      <c r="S22" s="294"/>
      <c r="T22" s="294"/>
      <c r="U22" s="457" t="s">
        <v>366</v>
      </c>
      <c r="V22" s="294"/>
      <c r="W22" s="294"/>
      <c r="X22" s="294"/>
      <c r="Y22" s="294"/>
      <c r="Z22" s="71"/>
      <c r="AA22" s="71"/>
    </row>
    <row r="23" spans="1:27" s="5" customFormat="1" ht="12" thickBot="1">
      <c r="A23" s="432"/>
      <c r="B23" s="367"/>
      <c r="C23" s="464" t="s">
        <v>511</v>
      </c>
      <c r="D23" s="465">
        <v>444444</v>
      </c>
      <c r="E23" s="369">
        <f>'2-δικαιώμ'!M23</f>
        <v>5643.9400999999998</v>
      </c>
      <c r="F23" s="369">
        <f>'3-φύλλα2α'!F23</f>
        <v>1500</v>
      </c>
      <c r="G23" s="369">
        <f>'4-πολλυπρ'!P23</f>
        <v>0</v>
      </c>
      <c r="H23" s="368">
        <f>'5-αντίγρ'!M23</f>
        <v>0</v>
      </c>
      <c r="I23" s="368">
        <f>'6-μεταγρ'!H23</f>
        <v>0</v>
      </c>
      <c r="J23" s="368">
        <f>'7-προςΔΟΥ'!E23</f>
        <v>0</v>
      </c>
      <c r="K23" s="368"/>
      <c r="L23" s="369">
        <f t="shared" si="2"/>
        <v>7143.9400999999998</v>
      </c>
      <c r="M23" s="369"/>
      <c r="N23" s="370">
        <f>M23-P23-'14-βιβλΕσ'!M23-'8-κ-15-17'!AF23</f>
        <v>0</v>
      </c>
      <c r="O23" s="370">
        <f t="shared" si="3"/>
        <v>7143.9400999999998</v>
      </c>
      <c r="P23" s="371"/>
      <c r="Q23" s="466"/>
      <c r="R23" s="466"/>
      <c r="S23" s="466"/>
      <c r="T23" s="466"/>
      <c r="U23" s="467" t="s">
        <v>366</v>
      </c>
      <c r="V23" s="466"/>
      <c r="W23" s="466"/>
      <c r="X23" s="466"/>
      <c r="Y23" s="466"/>
      <c r="Z23" s="372"/>
      <c r="AA23" s="372"/>
    </row>
    <row r="24" spans="1:27">
      <c r="A24" s="516" t="s">
        <v>45</v>
      </c>
      <c r="B24" s="517"/>
      <c r="C24" s="517"/>
      <c r="D24" s="517"/>
      <c r="E24" s="158">
        <f t="shared" ref="E24:O24" si="4">SUM(E3:E23)</f>
        <v>308375.02080000006</v>
      </c>
      <c r="F24" s="158">
        <f t="shared" si="4"/>
        <v>31500</v>
      </c>
      <c r="G24" s="158">
        <f t="shared" si="4"/>
        <v>0</v>
      </c>
      <c r="H24" s="158">
        <f t="shared" si="4"/>
        <v>3204</v>
      </c>
      <c r="I24" s="158">
        <f t="shared" si="4"/>
        <v>4200</v>
      </c>
      <c r="J24" s="158">
        <f t="shared" si="4"/>
        <v>0</v>
      </c>
      <c r="K24" s="158">
        <f t="shared" si="4"/>
        <v>0</v>
      </c>
      <c r="L24" s="158">
        <f t="shared" si="4"/>
        <v>347279.02080000006</v>
      </c>
      <c r="M24" s="158">
        <f t="shared" si="4"/>
        <v>3020</v>
      </c>
      <c r="N24" s="158">
        <f t="shared" si="4"/>
        <v>2975</v>
      </c>
      <c r="O24" s="158">
        <f t="shared" si="4"/>
        <v>344304.02080000006</v>
      </c>
    </row>
    <row r="26" spans="1:27">
      <c r="C26" s="3" t="s">
        <v>515</v>
      </c>
      <c r="D26" s="7">
        <v>200000</v>
      </c>
      <c r="E26" s="2">
        <f>D26/340.75</f>
        <v>586.94057226705797</v>
      </c>
      <c r="P26" s="205" t="s">
        <v>97</v>
      </c>
      <c r="Q26" s="129"/>
      <c r="R26" s="129"/>
      <c r="S26" s="129"/>
      <c r="T26" s="139"/>
      <c r="U26" s="139"/>
      <c r="V26" s="139"/>
      <c r="W26" s="139"/>
      <c r="X26" s="139"/>
      <c r="Z26" s="129"/>
      <c r="AA26" s="129"/>
    </row>
    <row r="27" spans="1:27">
      <c r="C27" s="380"/>
      <c r="D27" s="7"/>
      <c r="K27" s="219" t="s">
        <v>498</v>
      </c>
      <c r="L27" s="7"/>
      <c r="M27" s="7"/>
      <c r="Q27" s="113" t="s">
        <v>361</v>
      </c>
      <c r="R27" s="113"/>
      <c r="S27" s="113"/>
      <c r="T27" s="131"/>
      <c r="U27" s="139"/>
      <c r="V27" s="139"/>
      <c r="W27" s="139"/>
      <c r="X27" s="139"/>
      <c r="Z27" s="130"/>
      <c r="AA27" s="113"/>
    </row>
    <row r="28" spans="1:27">
      <c r="C28" s="91"/>
      <c r="D28" s="7"/>
      <c r="K28" s="162" t="s">
        <v>214</v>
      </c>
      <c r="L28" s="115"/>
      <c r="M28" s="115"/>
      <c r="Q28" s="113"/>
      <c r="R28" s="113" t="s">
        <v>125</v>
      </c>
      <c r="S28" s="113"/>
      <c r="T28" s="139"/>
      <c r="U28" s="139"/>
      <c r="V28" s="139"/>
      <c r="W28" s="139"/>
      <c r="X28" s="139"/>
      <c r="Z28" s="113"/>
    </row>
    <row r="29" spans="1:27">
      <c r="C29" s="363"/>
      <c r="D29" s="7"/>
      <c r="K29" s="218" t="s">
        <v>215</v>
      </c>
      <c r="S29" s="113" t="s">
        <v>360</v>
      </c>
      <c r="T29" s="90"/>
      <c r="U29" s="90"/>
      <c r="V29" s="90"/>
      <c r="W29" s="90"/>
      <c r="X29" s="90"/>
    </row>
    <row r="30" spans="1:27">
      <c r="C30" s="373"/>
      <c r="D30" s="7"/>
      <c r="E30" s="7"/>
      <c r="F30" s="7"/>
      <c r="G30" s="7"/>
      <c r="H30" s="7"/>
      <c r="I30" s="7"/>
      <c r="J30" s="7"/>
      <c r="K30" s="7"/>
      <c r="L30" s="7"/>
      <c r="M30" s="7" t="s">
        <v>490</v>
      </c>
      <c r="N30" s="7"/>
      <c r="O30" s="7"/>
      <c r="T30" s="113" t="s">
        <v>362</v>
      </c>
      <c r="U30" s="139"/>
      <c r="V30" s="139"/>
      <c r="W30" s="139"/>
      <c r="X30" s="139"/>
    </row>
    <row r="31" spans="1:27">
      <c r="C31" s="90"/>
      <c r="D31" s="298"/>
      <c r="E31" s="7"/>
      <c r="F31" s="7"/>
      <c r="G31" s="7"/>
      <c r="H31" s="7" t="s">
        <v>309</v>
      </c>
      <c r="I31" s="7" t="s">
        <v>310</v>
      </c>
      <c r="J31" s="7" t="s">
        <v>497</v>
      </c>
      <c r="L31" s="507" t="s">
        <v>484</v>
      </c>
      <c r="M31" s="507"/>
      <c r="N31" s="7"/>
      <c r="O31" s="7"/>
      <c r="Q31" s="7"/>
      <c r="T31" s="90"/>
      <c r="U31" s="139" t="s">
        <v>363</v>
      </c>
      <c r="V31" s="139"/>
      <c r="W31" s="139"/>
      <c r="X31" s="139"/>
    </row>
    <row r="32" spans="1:27">
      <c r="C32" s="90" t="s">
        <v>516</v>
      </c>
      <c r="D32" s="802" t="s">
        <v>525</v>
      </c>
      <c r="E32" s="7">
        <v>3020</v>
      </c>
      <c r="F32" s="327" t="s">
        <v>305</v>
      </c>
      <c r="G32" s="7">
        <v>100</v>
      </c>
      <c r="H32" s="7"/>
      <c r="I32" s="7"/>
      <c r="J32" s="7">
        <v>100</v>
      </c>
      <c r="K32" s="7"/>
      <c r="L32" s="7"/>
      <c r="M32" s="7"/>
      <c r="N32" s="7"/>
      <c r="O32" s="7"/>
      <c r="Q32" s="2"/>
      <c r="R32" s="2"/>
      <c r="T32" s="90"/>
      <c r="U32" s="90"/>
      <c r="V32" s="139" t="s">
        <v>364</v>
      </c>
      <c r="W32" s="90"/>
      <c r="X32" s="90"/>
    </row>
    <row r="33" spans="2:25">
      <c r="C33" s="380" t="s">
        <v>517</v>
      </c>
      <c r="D33" s="298"/>
      <c r="E33" s="7"/>
      <c r="F33" s="327" t="s">
        <v>57</v>
      </c>
      <c r="G33" s="7">
        <v>420</v>
      </c>
      <c r="H33" s="7"/>
      <c r="I33" s="7"/>
      <c r="J33" s="7">
        <v>420</v>
      </c>
      <c r="K33" s="7"/>
      <c r="L33" s="7"/>
      <c r="M33" s="7"/>
      <c r="N33" s="7"/>
      <c r="O33" s="7"/>
      <c r="Q33" s="2"/>
      <c r="R33" s="2"/>
      <c r="T33" s="90"/>
      <c r="U33" s="90"/>
      <c r="V33" s="139"/>
      <c r="W33" s="90"/>
      <c r="X33" s="90"/>
    </row>
    <row r="34" spans="2:25">
      <c r="C34" s="341" t="s">
        <v>518</v>
      </c>
      <c r="D34" s="341"/>
      <c r="E34" s="7"/>
      <c r="F34" s="327" t="s">
        <v>481</v>
      </c>
      <c r="G34" s="54">
        <v>2500</v>
      </c>
      <c r="H34" s="54"/>
      <c r="I34" s="54"/>
      <c r="J34" s="54">
        <v>1000</v>
      </c>
      <c r="K34" s="7"/>
      <c r="L34" s="7"/>
      <c r="M34" s="7"/>
      <c r="N34" s="7"/>
      <c r="O34" s="7"/>
      <c r="Q34" s="2"/>
      <c r="R34" s="2"/>
      <c r="T34" s="90"/>
      <c r="U34" s="90"/>
      <c r="V34" s="90"/>
      <c r="W34" s="220" t="s">
        <v>365</v>
      </c>
      <c r="X34" s="90"/>
    </row>
    <row r="35" spans="2:25">
      <c r="C35" s="91"/>
      <c r="D35" s="356"/>
      <c r="E35" s="7"/>
      <c r="F35" s="327" t="s">
        <v>482</v>
      </c>
      <c r="G35" s="54"/>
      <c r="H35" s="7"/>
      <c r="I35" s="7"/>
      <c r="J35" s="54"/>
      <c r="K35" s="7"/>
      <c r="L35" s="7"/>
      <c r="M35" s="7"/>
      <c r="N35" s="7"/>
      <c r="O35" s="7"/>
      <c r="Q35" s="2"/>
      <c r="R35" s="2"/>
      <c r="U35" s="139"/>
      <c r="V35" s="139"/>
      <c r="W35" s="90"/>
      <c r="X35" s="91" t="s">
        <v>499</v>
      </c>
      <c r="Y35" s="139"/>
    </row>
    <row r="36" spans="2:25">
      <c r="C36" s="363"/>
      <c r="D36" s="356"/>
      <c r="E36" s="7"/>
      <c r="F36" s="327">
        <v>3600</v>
      </c>
      <c r="G36" s="54"/>
      <c r="H36" s="7"/>
      <c r="I36" s="7"/>
      <c r="J36" s="54"/>
      <c r="K36" s="7"/>
      <c r="L36" s="7"/>
      <c r="M36" s="7"/>
      <c r="N36" s="7"/>
      <c r="O36" s="7"/>
    </row>
    <row r="37" spans="2:25">
      <c r="C37" s="363"/>
      <c r="D37" s="356"/>
      <c r="E37" s="7"/>
      <c r="F37" s="327" t="s">
        <v>359</v>
      </c>
      <c r="G37" s="378"/>
      <c r="H37" s="7"/>
      <c r="I37" s="7"/>
      <c r="J37" s="54"/>
      <c r="K37" s="7"/>
      <c r="L37" s="7"/>
      <c r="M37" s="7"/>
      <c r="O37" s="7"/>
    </row>
    <row r="38" spans="2:25">
      <c r="B38" s="361" t="s">
        <v>506</v>
      </c>
      <c r="C38" s="362"/>
      <c r="D38" s="356"/>
      <c r="E38" s="7"/>
      <c r="F38" s="327" t="s">
        <v>483</v>
      </c>
      <c r="G38" s="54"/>
      <c r="H38" s="7"/>
      <c r="I38" s="7"/>
      <c r="J38" s="54">
        <v>1500</v>
      </c>
      <c r="K38" s="7"/>
      <c r="L38" s="7"/>
      <c r="M38" s="7"/>
      <c r="O38" s="7"/>
      <c r="P38" s="7" t="s">
        <v>494</v>
      </c>
    </row>
    <row r="39" spans="2:25">
      <c r="B39" s="2"/>
      <c r="C39" s="350"/>
      <c r="D39" s="356"/>
      <c r="E39" s="7"/>
      <c r="F39" s="135" t="s">
        <v>92</v>
      </c>
      <c r="G39" s="360"/>
      <c r="H39" s="7"/>
      <c r="I39" s="7" t="s">
        <v>519</v>
      </c>
      <c r="J39" s="54">
        <v>1800</v>
      </c>
      <c r="K39" s="7"/>
      <c r="L39" s="7"/>
      <c r="M39" s="7"/>
      <c r="O39" s="7"/>
      <c r="P39" s="7" t="s">
        <v>493</v>
      </c>
    </row>
    <row r="40" spans="2:25">
      <c r="B40" s="2"/>
      <c r="C40" s="362"/>
      <c r="D40" s="356"/>
      <c r="E40" s="7"/>
      <c r="F40" s="135" t="s">
        <v>355</v>
      </c>
      <c r="G40" s="54"/>
      <c r="H40" s="7"/>
      <c r="I40" s="7"/>
      <c r="J40" s="54"/>
      <c r="K40" s="7"/>
      <c r="L40" s="7"/>
      <c r="M40" s="7"/>
      <c r="O40" s="7"/>
      <c r="P40" s="2" t="s">
        <v>492</v>
      </c>
    </row>
    <row r="41" spans="2:25">
      <c r="B41" s="2"/>
      <c r="C41" s="362"/>
      <c r="D41" s="375"/>
      <c r="E41" s="7"/>
      <c r="F41" s="135" t="s">
        <v>93</v>
      </c>
      <c r="G41" s="54"/>
      <c r="H41" s="7"/>
      <c r="I41" s="7"/>
      <c r="J41" s="7"/>
      <c r="K41" s="7"/>
      <c r="L41" s="7"/>
      <c r="M41" s="7"/>
      <c r="O41" s="7"/>
    </row>
    <row r="42" spans="2:25">
      <c r="B42" s="2"/>
      <c r="C42" s="362"/>
      <c r="D42" s="375"/>
      <c r="E42" s="7"/>
      <c r="F42" s="135" t="s">
        <v>485</v>
      </c>
      <c r="G42" s="54"/>
      <c r="H42" s="7"/>
      <c r="I42" s="7"/>
      <c r="J42" s="7"/>
      <c r="K42" s="7"/>
      <c r="L42" s="7"/>
      <c r="M42" s="7"/>
      <c r="O42" s="7"/>
    </row>
    <row r="43" spans="2:25">
      <c r="B43" s="2"/>
      <c r="C43" s="362"/>
      <c r="D43" s="375"/>
      <c r="F43" s="135"/>
      <c r="G43" s="231">
        <f>SUM(G32:G42)</f>
        <v>3020</v>
      </c>
      <c r="H43" s="231">
        <f t="shared" ref="H43:M43" si="5">SUM(H32:H42)</f>
        <v>0</v>
      </c>
      <c r="I43" s="231">
        <f t="shared" si="5"/>
        <v>0</v>
      </c>
      <c r="J43" s="231">
        <f t="shared" si="5"/>
        <v>4820</v>
      </c>
      <c r="K43" s="231"/>
      <c r="L43" s="348">
        <f t="shared" si="5"/>
        <v>0</v>
      </c>
      <c r="M43" s="348">
        <f t="shared" si="5"/>
        <v>0</v>
      </c>
      <c r="N43" s="349">
        <f>SUM(L43:M43)</f>
        <v>0</v>
      </c>
      <c r="O43" s="7"/>
    </row>
    <row r="44" spans="2:25">
      <c r="B44" s="2"/>
      <c r="C44" s="362"/>
      <c r="D44" s="375"/>
      <c r="G44" s="7">
        <f>E32-G43</f>
        <v>0</v>
      </c>
    </row>
    <row r="45" spans="2:25">
      <c r="B45" s="2"/>
      <c r="C45" s="362"/>
      <c r="D45" s="375"/>
    </row>
    <row r="46" spans="2:25">
      <c r="B46" s="2"/>
      <c r="C46" s="362"/>
      <c r="D46" s="375"/>
      <c r="E46" s="7"/>
    </row>
    <row r="47" spans="2:25">
      <c r="B47" s="2"/>
      <c r="C47" s="362"/>
      <c r="D47" s="375"/>
    </row>
    <row r="48" spans="2:25">
      <c r="B48" s="2"/>
      <c r="C48" s="362"/>
      <c r="D48" s="375"/>
    </row>
    <row r="49" spans="2:6">
      <c r="B49" s="2"/>
      <c r="C49" s="362"/>
      <c r="D49" s="375"/>
    </row>
    <row r="50" spans="2:6">
      <c r="B50" s="2"/>
      <c r="C50" s="362"/>
      <c r="D50" s="375"/>
    </row>
    <row r="51" spans="2:6">
      <c r="B51" s="2"/>
      <c r="C51" s="362"/>
      <c r="D51" s="375"/>
      <c r="F51" s="7"/>
    </row>
    <row r="52" spans="2:6">
      <c r="B52" s="2"/>
      <c r="C52" s="362"/>
      <c r="D52" s="375"/>
    </row>
    <row r="53" spans="2:6">
      <c r="B53" s="2"/>
      <c r="C53" s="362"/>
      <c r="D53" s="375"/>
    </row>
    <row r="54" spans="2:6">
      <c r="B54" s="2"/>
      <c r="C54" s="362"/>
      <c r="D54" s="375"/>
    </row>
    <row r="55" spans="2:6">
      <c r="B55" s="2"/>
      <c r="C55" s="362"/>
    </row>
    <row r="56" spans="2:6">
      <c r="B56" s="2"/>
      <c r="C56" s="362"/>
    </row>
    <row r="57" spans="2:6">
      <c r="B57" s="2"/>
      <c r="C57" s="362"/>
    </row>
    <row r="58" spans="2:6">
      <c r="B58" s="2"/>
      <c r="C58" s="362"/>
    </row>
    <row r="59" spans="2:6">
      <c r="B59" s="2"/>
    </row>
    <row r="60" spans="2:6">
      <c r="B60" s="2"/>
    </row>
  </sheetData>
  <mergeCells count="10">
    <mergeCell ref="A24:D24"/>
    <mergeCell ref="A1:A2"/>
    <mergeCell ref="B1:B2"/>
    <mergeCell ref="C1:C2"/>
    <mergeCell ref="D1:D2"/>
    <mergeCell ref="L31:M31"/>
    <mergeCell ref="N1:O1"/>
    <mergeCell ref="L1:M1"/>
    <mergeCell ref="P1:AA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45"/>
  <sheetViews>
    <sheetView workbookViewId="0">
      <pane ySplit="2" topLeftCell="A3" activePane="bottomLeft" state="frozen"/>
      <selection pane="bottomLeft" activeCell="G28" sqref="G28:M33"/>
    </sheetView>
  </sheetViews>
  <sheetFormatPr defaultRowHeight="11.25"/>
  <cols>
    <col min="1" max="1" width="12.42578125" style="7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66" t="s">
        <v>19</v>
      </c>
      <c r="B1" s="668" t="s">
        <v>340</v>
      </c>
      <c r="C1" s="668" t="s">
        <v>84</v>
      </c>
      <c r="D1" s="670" t="s">
        <v>341</v>
      </c>
      <c r="E1" s="671"/>
      <c r="F1" s="671"/>
      <c r="G1" s="672" t="s">
        <v>309</v>
      </c>
      <c r="H1" s="673"/>
      <c r="I1" s="662" t="s">
        <v>310</v>
      </c>
      <c r="J1" s="662"/>
      <c r="K1" s="263"/>
      <c r="L1" s="264"/>
      <c r="M1" s="663" t="s">
        <v>342</v>
      </c>
      <c r="N1" s="663"/>
      <c r="O1" s="663"/>
      <c r="P1" s="264"/>
      <c r="Q1" s="663" t="s">
        <v>343</v>
      </c>
      <c r="R1" s="663"/>
      <c r="S1" s="663"/>
      <c r="T1" s="663"/>
      <c r="U1" s="265"/>
      <c r="V1" s="664" t="s">
        <v>309</v>
      </c>
      <c r="W1" s="664" t="s">
        <v>344</v>
      </c>
      <c r="X1" s="664" t="s">
        <v>345</v>
      </c>
      <c r="Y1" s="265"/>
      <c r="Z1" s="656" t="s">
        <v>346</v>
      </c>
      <c r="AA1" s="657"/>
      <c r="AB1" s="657"/>
      <c r="AC1" s="657"/>
      <c r="AD1" s="658"/>
    </row>
    <row r="2" spans="1:30" ht="12" thickBot="1">
      <c r="A2" s="667"/>
      <c r="B2" s="669"/>
      <c r="C2" s="669"/>
      <c r="D2" s="213" t="s">
        <v>318</v>
      </c>
      <c r="E2" s="213" t="s">
        <v>324</v>
      </c>
      <c r="F2" s="151" t="s">
        <v>325</v>
      </c>
      <c r="G2" s="214" t="s">
        <v>347</v>
      </c>
      <c r="H2" s="215" t="s">
        <v>348</v>
      </c>
      <c r="I2" s="214" t="s">
        <v>349</v>
      </c>
      <c r="J2" s="216" t="s">
        <v>350</v>
      </c>
      <c r="K2" s="266" t="s">
        <v>351</v>
      </c>
      <c r="L2" s="267"/>
      <c r="M2" s="268" t="s">
        <v>354</v>
      </c>
      <c r="N2" s="268" t="s">
        <v>352</v>
      </c>
      <c r="O2" s="268" t="s">
        <v>353</v>
      </c>
      <c r="P2" s="267"/>
      <c r="Q2" s="269" t="s">
        <v>354</v>
      </c>
      <c r="R2" s="270">
        <v>1.2999999999999999E-2</v>
      </c>
      <c r="S2" s="270">
        <v>6.4999999999999997E-3</v>
      </c>
      <c r="T2" s="271">
        <v>1.25E-3</v>
      </c>
      <c r="U2" s="272"/>
      <c r="V2" s="665"/>
      <c r="W2" s="665"/>
      <c r="X2" s="665"/>
      <c r="Y2" s="272"/>
      <c r="Z2" s="273" t="s">
        <v>354</v>
      </c>
      <c r="AA2" s="273" t="s">
        <v>352</v>
      </c>
      <c r="AB2" s="274" t="s">
        <v>353</v>
      </c>
      <c r="AC2" s="273" t="s">
        <v>344</v>
      </c>
      <c r="AD2" s="273" t="s">
        <v>345</v>
      </c>
    </row>
    <row r="3" spans="1:30" s="17" customFormat="1">
      <c r="A3" s="217" t="str">
        <f>'1-συμβολαια'!A3</f>
        <v>1ο  [;;;??τραπεζας</v>
      </c>
      <c r="B3" s="120" t="str">
        <f>'1-συμβολαια'!C3</f>
        <v>δάνειο τοκοχρεωλυτικό</v>
      </c>
      <c r="C3" s="217">
        <f>'1-συμβολαια'!D3</f>
        <v>1100000</v>
      </c>
      <c r="D3" s="217">
        <f>'8-κ-15-17'!D3</f>
        <v>14300.000000000002</v>
      </c>
      <c r="E3" s="217">
        <f>'8-κ-15-17'!M3</f>
        <v>0</v>
      </c>
      <c r="F3" s="217">
        <f>'8-κ-15-17'!V3</f>
        <v>0</v>
      </c>
      <c r="G3" s="217">
        <f>'2-δικαιώμ'!I3</f>
        <v>1238.3999999999999</v>
      </c>
      <c r="H3" s="217">
        <f>'2-δικαιώμ'!J3</f>
        <v>20</v>
      </c>
      <c r="I3" s="217">
        <f>'2-δικαιώμ'!K3</f>
        <v>708</v>
      </c>
      <c r="J3" s="217">
        <f>'2-δικαιώμ'!L3</f>
        <v>141.6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1258.3999999999999</v>
      </c>
      <c r="W3" s="11">
        <f>'2-δικαιώμ'!K3</f>
        <v>708</v>
      </c>
      <c r="X3" s="11">
        <f>'2-δικαιώμ'!L3</f>
        <v>141.6</v>
      </c>
      <c r="Z3" s="11"/>
      <c r="AA3" s="11"/>
      <c r="AB3" s="11"/>
      <c r="AC3" s="11"/>
      <c r="AD3" s="11"/>
    </row>
    <row r="4" spans="1:30" s="17" customFormat="1">
      <c r="A4" s="217">
        <f>'1-συμβολαια'!A4</f>
        <v>0</v>
      </c>
      <c r="B4" s="120" t="str">
        <f>'1-συμβολαια'!C4</f>
        <v>υποθήκη δανείου</v>
      </c>
      <c r="C4" s="217">
        <f>'1-συμβολαια'!D4</f>
        <v>1100000</v>
      </c>
      <c r="D4" s="217">
        <f>'8-κ-15-17'!D4</f>
        <v>14300.000000000002</v>
      </c>
      <c r="E4" s="217">
        <f>'8-κ-15-17'!M4</f>
        <v>0</v>
      </c>
      <c r="F4" s="217">
        <f>'8-κ-15-17'!V4</f>
        <v>0</v>
      </c>
      <c r="G4" s="217">
        <f>'2-δικαιώμ'!I4</f>
        <v>1238.3999999999999</v>
      </c>
      <c r="H4" s="217">
        <f>'2-δικαιώμ'!J4</f>
        <v>20</v>
      </c>
      <c r="I4" s="217">
        <f>'2-δικαιώμ'!K4</f>
        <v>708</v>
      </c>
      <c r="J4" s="217">
        <f>'2-δικαιώμ'!L4</f>
        <v>141.6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1258.3999999999999</v>
      </c>
      <c r="W4" s="11">
        <f>'2-δικαιώμ'!K4</f>
        <v>708</v>
      </c>
      <c r="X4" s="11">
        <f>'2-δικαιώμ'!L4</f>
        <v>141.6</v>
      </c>
      <c r="Z4" s="11"/>
      <c r="AA4" s="11"/>
      <c r="AB4" s="11"/>
      <c r="AC4" s="11"/>
      <c r="AD4" s="11"/>
    </row>
    <row r="5" spans="1:30" s="17" customFormat="1">
      <c r="A5" s="217">
        <f>'1-συμβολαια'!A5</f>
        <v>0</v>
      </c>
      <c r="B5" s="120" t="str">
        <f>'1-συμβολαια'!C5</f>
        <v>δανείου ΤΟΚΟΙ</v>
      </c>
      <c r="C5" s="217">
        <f>'1-συμβολαια'!D5</f>
        <v>2222222</v>
      </c>
      <c r="D5" s="217">
        <f>'8-κ-15-17'!D5</f>
        <v>28888.886000000002</v>
      </c>
      <c r="E5" s="217">
        <f>'8-κ-15-17'!M5</f>
        <v>0</v>
      </c>
      <c r="F5" s="217">
        <f>'8-κ-15-17'!V5</f>
        <v>0</v>
      </c>
      <c r="G5" s="217">
        <f>'2-δικαιώμ'!I5</f>
        <v>2399.89977</v>
      </c>
      <c r="H5" s="217">
        <f>'2-δικαιώμ'!J5</f>
        <v>20</v>
      </c>
      <c r="I5" s="217">
        <f>'2-δικαιώμ'!K5</f>
        <v>1353.27765</v>
      </c>
      <c r="J5" s="217">
        <f>'2-δικαιώμ'!L5</f>
        <v>270.65553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2419.89977</v>
      </c>
      <c r="W5" s="11">
        <f>'2-δικαιώμ'!K5</f>
        <v>1353.27765</v>
      </c>
      <c r="X5" s="11">
        <f>'2-δικαιώμ'!L5</f>
        <v>270.65553</v>
      </c>
      <c r="Z5" s="11"/>
      <c r="AA5" s="11"/>
      <c r="AB5" s="11"/>
      <c r="AC5" s="11"/>
      <c r="AD5" s="11"/>
    </row>
    <row r="6" spans="1:30" s="17" customFormat="1">
      <c r="A6" s="217" t="str">
        <f>'1-συμβολαια'!A6</f>
        <v>1ο  [;;;??τραπεζας</v>
      </c>
      <c r="B6" s="120" t="str">
        <f>'1-συμβολαια'!C6</f>
        <v>δάνειο τοκοχρεωλυτικό</v>
      </c>
      <c r="C6" s="217">
        <f>'1-συμβολαια'!D6</f>
        <v>600000</v>
      </c>
      <c r="D6" s="217">
        <f>'8-κ-15-17'!D6</f>
        <v>7800.0000000000009</v>
      </c>
      <c r="E6" s="217">
        <f>'8-κ-15-17'!M6</f>
        <v>0</v>
      </c>
      <c r="F6" s="217">
        <f>'8-κ-15-17'!V6</f>
        <v>0</v>
      </c>
      <c r="G6" s="217">
        <f>'2-δικαιώμ'!I6</f>
        <v>720.9</v>
      </c>
      <c r="H6" s="217">
        <f>'2-δικαιώμ'!J6</f>
        <v>20</v>
      </c>
      <c r="I6" s="217">
        <f>'2-δικαιώμ'!K6</f>
        <v>420.5</v>
      </c>
      <c r="J6" s="217">
        <f>'2-δικαιώμ'!L6</f>
        <v>84.100000000000009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740.9</v>
      </c>
      <c r="W6" s="11">
        <f>'2-δικαιώμ'!K6</f>
        <v>420.5</v>
      </c>
      <c r="X6" s="11">
        <f>'2-δικαιώμ'!L6</f>
        <v>84.100000000000009</v>
      </c>
      <c r="Z6" s="11"/>
      <c r="AA6" s="11"/>
      <c r="AB6" s="11"/>
      <c r="AC6" s="11"/>
      <c r="AD6" s="11"/>
    </row>
    <row r="7" spans="1:30" s="17" customFormat="1">
      <c r="A7" s="217">
        <f>'1-συμβολαια'!A7</f>
        <v>0</v>
      </c>
      <c r="B7" s="120" t="str">
        <f>'1-συμβολαια'!C7</f>
        <v>υποθήκη δανείου</v>
      </c>
      <c r="C7" s="217">
        <f>'1-συμβολαια'!D7</f>
        <v>600000</v>
      </c>
      <c r="D7" s="217">
        <f>'8-κ-15-17'!D7</f>
        <v>7800.0000000000009</v>
      </c>
      <c r="E7" s="217">
        <f>'8-κ-15-17'!M7</f>
        <v>0</v>
      </c>
      <c r="F7" s="217">
        <f>'8-κ-15-17'!V7</f>
        <v>0</v>
      </c>
      <c r="G7" s="217">
        <f>'2-δικαιώμ'!I7</f>
        <v>720.9</v>
      </c>
      <c r="H7" s="217">
        <f>'2-δικαιώμ'!J7</f>
        <v>20</v>
      </c>
      <c r="I7" s="217">
        <f>'2-δικαιώμ'!K7</f>
        <v>420.5</v>
      </c>
      <c r="J7" s="217">
        <f>'2-δικαιώμ'!L7</f>
        <v>84.100000000000009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740.9</v>
      </c>
      <c r="W7" s="11">
        <f>'2-δικαιώμ'!K7</f>
        <v>420.5</v>
      </c>
      <c r="X7" s="11">
        <f>'2-δικαιώμ'!L7</f>
        <v>84.100000000000009</v>
      </c>
      <c r="Z7" s="11"/>
      <c r="AA7" s="11"/>
      <c r="AB7" s="11"/>
      <c r="AC7" s="11"/>
      <c r="AD7" s="11"/>
    </row>
    <row r="8" spans="1:30" s="17" customFormat="1">
      <c r="A8" s="217">
        <f>'1-συμβολαια'!A8</f>
        <v>0</v>
      </c>
      <c r="B8" s="120" t="str">
        <f>'1-συμβολαια'!C8</f>
        <v>δανείου ΤΟΚΟΙ</v>
      </c>
      <c r="C8" s="217">
        <f>'1-συμβολαια'!D8</f>
        <v>1222222</v>
      </c>
      <c r="D8" s="217">
        <f>'8-κ-15-17'!D8</f>
        <v>15888.886000000002</v>
      </c>
      <c r="E8" s="217">
        <f>'8-κ-15-17'!M8</f>
        <v>0</v>
      </c>
      <c r="F8" s="217">
        <f>'8-κ-15-17'!V8</f>
        <v>0</v>
      </c>
      <c r="G8" s="217">
        <f>'2-δικαιώμ'!I8</f>
        <v>1364.89977</v>
      </c>
      <c r="H8" s="217">
        <f>'2-δικαιώμ'!J8</f>
        <v>20</v>
      </c>
      <c r="I8" s="217">
        <f>'2-δικαιώμ'!K8</f>
        <v>778.27764999999999</v>
      </c>
      <c r="J8" s="217">
        <f>'2-δικαιώμ'!L8</f>
        <v>155.65553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1384.89977</v>
      </c>
      <c r="W8" s="11">
        <f>'2-δικαιώμ'!K8</f>
        <v>778.27764999999999</v>
      </c>
      <c r="X8" s="11">
        <f>'2-δικαιώμ'!L8</f>
        <v>155.65553</v>
      </c>
      <c r="Z8" s="11"/>
      <c r="AA8" s="11"/>
      <c r="AB8" s="11"/>
      <c r="AC8" s="11"/>
      <c r="AD8" s="11"/>
    </row>
    <row r="9" spans="1:30" s="17" customFormat="1">
      <c r="A9" s="217" t="str">
        <f>'1-συμβολαια'!A9</f>
        <v>1ο  [;;;??τραπεζας</v>
      </c>
      <c r="B9" s="120" t="str">
        <f>'1-συμβολαια'!C9</f>
        <v>δάνειο τοκοχρεωλυτικό</v>
      </c>
      <c r="C9" s="217">
        <f>'1-συμβολαια'!D9</f>
        <v>700000</v>
      </c>
      <c r="D9" s="217">
        <f>'8-κ-15-17'!D9</f>
        <v>9100</v>
      </c>
      <c r="E9" s="217">
        <f>'8-κ-15-17'!M9</f>
        <v>0</v>
      </c>
      <c r="F9" s="217">
        <f>'8-κ-15-17'!V9</f>
        <v>0</v>
      </c>
      <c r="G9" s="217">
        <f>'2-δικαιώμ'!I9</f>
        <v>824.4</v>
      </c>
      <c r="H9" s="217">
        <f>'2-δικαιώμ'!J9</f>
        <v>20</v>
      </c>
      <c r="I9" s="217">
        <f>'2-δικαιώμ'!K9</f>
        <v>478</v>
      </c>
      <c r="J9" s="217">
        <f>'2-δικαιώμ'!L9</f>
        <v>95.600000000000009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844.4</v>
      </c>
      <c r="W9" s="11">
        <f>'2-δικαιώμ'!K9</f>
        <v>478</v>
      </c>
      <c r="X9" s="11">
        <f>'2-δικαιώμ'!L9</f>
        <v>95.600000000000009</v>
      </c>
      <c r="Z9" s="11"/>
      <c r="AA9" s="11"/>
      <c r="AB9" s="11"/>
      <c r="AC9" s="11"/>
      <c r="AD9" s="11"/>
    </row>
    <row r="10" spans="1:30" s="17" customFormat="1">
      <c r="A10" s="217">
        <f>'1-συμβολαια'!A10</f>
        <v>0</v>
      </c>
      <c r="B10" s="120" t="str">
        <f>'1-συμβολαια'!C10</f>
        <v>υποθήκη δανείου</v>
      </c>
      <c r="C10" s="217">
        <f>'1-συμβολαια'!D10</f>
        <v>700000</v>
      </c>
      <c r="D10" s="217">
        <f>'8-κ-15-17'!D10</f>
        <v>9100</v>
      </c>
      <c r="E10" s="217">
        <f>'8-κ-15-17'!M10</f>
        <v>0</v>
      </c>
      <c r="F10" s="217">
        <f>'8-κ-15-17'!V10</f>
        <v>0</v>
      </c>
      <c r="G10" s="217">
        <f>'2-δικαιώμ'!I10</f>
        <v>824.4</v>
      </c>
      <c r="H10" s="217">
        <f>'2-δικαιώμ'!J10</f>
        <v>20</v>
      </c>
      <c r="I10" s="217">
        <f>'2-δικαιώμ'!K10</f>
        <v>478</v>
      </c>
      <c r="J10" s="217">
        <f>'2-δικαιώμ'!L10</f>
        <v>95.600000000000009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844.4</v>
      </c>
      <c r="W10" s="11">
        <f>'2-δικαιώμ'!K10</f>
        <v>478</v>
      </c>
      <c r="X10" s="11">
        <f>'2-δικαιώμ'!L10</f>
        <v>95.600000000000009</v>
      </c>
      <c r="Z10" s="11"/>
      <c r="AA10" s="11"/>
      <c r="AB10" s="11"/>
      <c r="AC10" s="11"/>
      <c r="AD10" s="11"/>
    </row>
    <row r="11" spans="1:30" s="17" customFormat="1">
      <c r="A11" s="217">
        <f>'1-συμβολαια'!A11</f>
        <v>0</v>
      </c>
      <c r="B11" s="120" t="str">
        <f>'1-συμβολαια'!C11</f>
        <v>δανείου ΤΟΚΟΙ</v>
      </c>
      <c r="C11" s="217">
        <f>'1-συμβολαια'!D11</f>
        <v>1444444</v>
      </c>
      <c r="D11" s="217">
        <f>'8-κ-15-17'!D11</f>
        <v>18777.772000000001</v>
      </c>
      <c r="E11" s="217">
        <f>'8-κ-15-17'!M11</f>
        <v>0</v>
      </c>
      <c r="F11" s="217">
        <f>'8-κ-15-17'!V11</f>
        <v>0</v>
      </c>
      <c r="G11" s="217">
        <f>'2-δικαιώμ'!I11</f>
        <v>1594.8995399999999</v>
      </c>
      <c r="H11" s="217">
        <f>'2-δικαιώμ'!J11</f>
        <v>20</v>
      </c>
      <c r="I11" s="217">
        <f>'2-δικαιώμ'!K11</f>
        <v>906.05529999999999</v>
      </c>
      <c r="J11" s="217">
        <f>'2-δικαιώμ'!L11</f>
        <v>181.21106</v>
      </c>
      <c r="M11" s="24"/>
      <c r="N11" s="24"/>
      <c r="O11" s="24"/>
      <c r="Q11" s="11"/>
      <c r="R11" s="11"/>
      <c r="S11" s="11"/>
      <c r="T11" s="11"/>
      <c r="V11" s="11">
        <f>'2-δικαιώμ'!I11+'2-δικαιώμ'!J11</f>
        <v>1614.8995399999999</v>
      </c>
      <c r="W11" s="11">
        <f>'2-δικαιώμ'!K11</f>
        <v>906.05529999999999</v>
      </c>
      <c r="X11" s="11">
        <f>'2-δικαιώμ'!L11</f>
        <v>181.21106</v>
      </c>
      <c r="Z11" s="11"/>
      <c r="AA11" s="11"/>
      <c r="AB11" s="11"/>
      <c r="AC11" s="11"/>
      <c r="AD11" s="11"/>
    </row>
    <row r="12" spans="1:30" s="17" customFormat="1">
      <c r="A12" s="217" t="str">
        <f>'1-συμβολαια'!A12</f>
        <v>1ο  [;;;??τραπεζας</v>
      </c>
      <c r="B12" s="120" t="str">
        <f>'1-συμβολαια'!C12</f>
        <v>δάνειο τοκοχρεωλυτικό</v>
      </c>
      <c r="C12" s="217">
        <f>'1-συμβολαια'!D12</f>
        <v>1300000</v>
      </c>
      <c r="D12" s="217">
        <f>'8-κ-15-17'!D12</f>
        <v>16900</v>
      </c>
      <c r="E12" s="217">
        <f>'8-κ-15-17'!M12</f>
        <v>0</v>
      </c>
      <c r="F12" s="217">
        <f>'8-κ-15-17'!V12</f>
        <v>0</v>
      </c>
      <c r="G12" s="217">
        <f>'2-δικαιώμ'!I12</f>
        <v>1445.3999999999999</v>
      </c>
      <c r="H12" s="217">
        <f>'2-δικαιώμ'!J12</f>
        <v>20</v>
      </c>
      <c r="I12" s="217">
        <f>'2-δικαιώμ'!K12</f>
        <v>823</v>
      </c>
      <c r="J12" s="217">
        <f>'2-δικαιώμ'!L12</f>
        <v>164.6</v>
      </c>
      <c r="M12" s="24"/>
      <c r="N12" s="24"/>
      <c r="O12" s="24"/>
      <c r="Q12" s="11"/>
      <c r="R12" s="11"/>
      <c r="S12" s="11"/>
      <c r="T12" s="11"/>
      <c r="V12" s="11">
        <f>'2-δικαιώμ'!I12+'2-δικαιώμ'!J12</f>
        <v>1465.3999999999999</v>
      </c>
      <c r="W12" s="11">
        <f>'2-δικαιώμ'!K12</f>
        <v>823</v>
      </c>
      <c r="X12" s="11">
        <f>'2-δικαιώμ'!L12</f>
        <v>164.6</v>
      </c>
      <c r="Z12" s="11"/>
      <c r="AA12" s="11"/>
      <c r="AB12" s="11"/>
      <c r="AC12" s="11"/>
      <c r="AD12" s="11"/>
    </row>
    <row r="13" spans="1:30" s="17" customFormat="1">
      <c r="A13" s="217">
        <f>'1-συμβολαια'!A13</f>
        <v>0</v>
      </c>
      <c r="B13" s="120" t="str">
        <f>'1-συμβολαια'!C13</f>
        <v>υποθήκη δανείου</v>
      </c>
      <c r="C13" s="217">
        <f>'1-συμβολαια'!D13</f>
        <v>1300000</v>
      </c>
      <c r="D13" s="217">
        <f>'8-κ-15-17'!D13</f>
        <v>16900</v>
      </c>
      <c r="E13" s="217">
        <f>'8-κ-15-17'!M13</f>
        <v>0</v>
      </c>
      <c r="F13" s="217">
        <f>'8-κ-15-17'!V13</f>
        <v>0</v>
      </c>
      <c r="G13" s="217">
        <f>'2-δικαιώμ'!I13</f>
        <v>1445.3999999999999</v>
      </c>
      <c r="H13" s="217">
        <f>'2-δικαιώμ'!J13</f>
        <v>20</v>
      </c>
      <c r="I13" s="217">
        <f>'2-δικαιώμ'!K13</f>
        <v>823</v>
      </c>
      <c r="J13" s="217">
        <f>'2-δικαιώμ'!L13</f>
        <v>164.6</v>
      </c>
      <c r="M13" s="24"/>
      <c r="N13" s="24"/>
      <c r="O13" s="24"/>
      <c r="Q13" s="11"/>
      <c r="R13" s="11"/>
      <c r="S13" s="11"/>
      <c r="T13" s="11"/>
      <c r="V13" s="11">
        <f>'2-δικαιώμ'!I13+'2-δικαιώμ'!J13</f>
        <v>1465.3999999999999</v>
      </c>
      <c r="W13" s="11">
        <f>'2-δικαιώμ'!K13</f>
        <v>823</v>
      </c>
      <c r="X13" s="11">
        <f>'2-δικαιώμ'!L13</f>
        <v>164.6</v>
      </c>
      <c r="Z13" s="11"/>
      <c r="AA13" s="11"/>
      <c r="AB13" s="11"/>
      <c r="AC13" s="11"/>
      <c r="AD13" s="11"/>
    </row>
    <row r="14" spans="1:30" s="17" customFormat="1">
      <c r="A14" s="217">
        <f>'1-συμβολαια'!A14</f>
        <v>0</v>
      </c>
      <c r="B14" s="120" t="str">
        <f>'1-συμβολαια'!C14</f>
        <v>δανείου ΤΟΚΟΙ</v>
      </c>
      <c r="C14" s="217">
        <f>'1-συμβολαια'!D14</f>
        <v>2666666</v>
      </c>
      <c r="D14" s="217">
        <f>'8-κ-15-17'!D14</f>
        <v>34666.658000000003</v>
      </c>
      <c r="E14" s="217">
        <f>'8-κ-15-17'!M14</f>
        <v>0</v>
      </c>
      <c r="F14" s="217">
        <f>'8-κ-15-17'!V14</f>
        <v>0</v>
      </c>
      <c r="G14" s="217">
        <f>'2-δικαιώμ'!I14</f>
        <v>2859.8993099999998</v>
      </c>
      <c r="H14" s="217">
        <f>'2-δικαιώμ'!J14</f>
        <v>20</v>
      </c>
      <c r="I14" s="217">
        <f>'2-δικαιώμ'!K14</f>
        <v>1608.83295</v>
      </c>
      <c r="J14" s="217">
        <f>'2-δικαιώμ'!L14</f>
        <v>321.76659000000001</v>
      </c>
      <c r="M14" s="24"/>
      <c r="N14" s="24"/>
      <c r="O14" s="24"/>
      <c r="Q14" s="11"/>
      <c r="R14" s="11"/>
      <c r="S14" s="11"/>
      <c r="T14" s="11"/>
      <c r="V14" s="11">
        <f>'2-δικαιώμ'!I14+'2-δικαιώμ'!J14</f>
        <v>2879.8993099999998</v>
      </c>
      <c r="W14" s="11">
        <f>'2-δικαιώμ'!K14</f>
        <v>1608.83295</v>
      </c>
      <c r="X14" s="11">
        <f>'2-δικαιώμ'!L14</f>
        <v>321.76659000000001</v>
      </c>
      <c r="Z14" s="11"/>
      <c r="AA14" s="11"/>
      <c r="AB14" s="11"/>
      <c r="AC14" s="11"/>
      <c r="AD14" s="11"/>
    </row>
    <row r="15" spans="1:30" s="17" customFormat="1">
      <c r="A15" s="217" t="str">
        <f>'1-συμβολαια'!A15</f>
        <v>1ο  [;;;??τραπεζας</v>
      </c>
      <c r="B15" s="120" t="str">
        <f>'1-συμβολαια'!C15</f>
        <v>δάνειο τοκοχρεωλυτικό</v>
      </c>
      <c r="C15" s="217">
        <f>'1-συμβολαια'!D15</f>
        <v>2300000</v>
      </c>
      <c r="D15" s="217">
        <f>'8-κ-15-17'!D15</f>
        <v>29900.000000000004</v>
      </c>
      <c r="E15" s="217">
        <f>'8-κ-15-17'!M15</f>
        <v>0</v>
      </c>
      <c r="F15" s="217">
        <f>'8-κ-15-17'!V15</f>
        <v>0</v>
      </c>
      <c r="G15" s="217">
        <f>'2-δικαιώμ'!I15</f>
        <v>2480.4</v>
      </c>
      <c r="H15" s="217">
        <f>'2-δικαιώμ'!J15</f>
        <v>20</v>
      </c>
      <c r="I15" s="217">
        <f>'2-δικαιώμ'!K15</f>
        <v>1398</v>
      </c>
      <c r="J15" s="217">
        <f>'2-δικαιώμ'!L15</f>
        <v>279.60000000000002</v>
      </c>
      <c r="M15" s="24"/>
      <c r="N15" s="24"/>
      <c r="O15" s="24"/>
      <c r="Q15" s="11"/>
      <c r="R15" s="11"/>
      <c r="S15" s="11"/>
      <c r="T15" s="11"/>
      <c r="V15" s="11">
        <f>'2-δικαιώμ'!I15+'2-δικαιώμ'!J15</f>
        <v>2500.4</v>
      </c>
      <c r="W15" s="11">
        <f>'2-δικαιώμ'!K15</f>
        <v>1398</v>
      </c>
      <c r="X15" s="11">
        <f>'2-δικαιώμ'!L15</f>
        <v>279.60000000000002</v>
      </c>
      <c r="Z15" s="11"/>
      <c r="AA15" s="11"/>
      <c r="AB15" s="11"/>
      <c r="AC15" s="11"/>
      <c r="AD15" s="11"/>
    </row>
    <row r="16" spans="1:30" s="17" customFormat="1">
      <c r="A16" s="217">
        <f>'1-συμβολαια'!A16</f>
        <v>0</v>
      </c>
      <c r="B16" s="120" t="str">
        <f>'1-συμβολαια'!C16</f>
        <v>υποθήκη δανείου</v>
      </c>
      <c r="C16" s="217">
        <f>'1-συμβολαια'!D16</f>
        <v>2300000</v>
      </c>
      <c r="D16" s="217">
        <f>'8-κ-15-17'!D16</f>
        <v>29900.000000000004</v>
      </c>
      <c r="E16" s="217">
        <f>'8-κ-15-17'!M16</f>
        <v>0</v>
      </c>
      <c r="F16" s="217">
        <f>'8-κ-15-17'!V16</f>
        <v>0</v>
      </c>
      <c r="G16" s="217">
        <f>'2-δικαιώμ'!I16</f>
        <v>2480.4</v>
      </c>
      <c r="H16" s="217">
        <f>'2-δικαιώμ'!J16</f>
        <v>20</v>
      </c>
      <c r="I16" s="217">
        <f>'2-δικαιώμ'!K16</f>
        <v>1398</v>
      </c>
      <c r="J16" s="217">
        <f>'2-δικαιώμ'!L16</f>
        <v>279.60000000000002</v>
      </c>
      <c r="M16" s="24"/>
      <c r="N16" s="24"/>
      <c r="O16" s="24"/>
      <c r="Q16" s="11"/>
      <c r="R16" s="11"/>
      <c r="S16" s="11"/>
      <c r="T16" s="11"/>
      <c r="V16" s="11">
        <f>'2-δικαιώμ'!I16+'2-δικαιώμ'!J16</f>
        <v>2500.4</v>
      </c>
      <c r="W16" s="11">
        <f>'2-δικαιώμ'!K16</f>
        <v>1398</v>
      </c>
      <c r="X16" s="11">
        <f>'2-δικαιώμ'!L16</f>
        <v>279.60000000000002</v>
      </c>
      <c r="Z16" s="11"/>
      <c r="AA16" s="11"/>
      <c r="AB16" s="11"/>
      <c r="AC16" s="11"/>
      <c r="AD16" s="11"/>
    </row>
    <row r="17" spans="1:30" s="17" customFormat="1">
      <c r="A17" s="217">
        <f>'1-συμβολαια'!A17</f>
        <v>0</v>
      </c>
      <c r="B17" s="120" t="str">
        <f>'1-συμβολαια'!C17</f>
        <v>δανείου ΤΟΚΟΙ</v>
      </c>
      <c r="C17" s="217">
        <f>'1-συμβολαια'!D17</f>
        <v>4666666</v>
      </c>
      <c r="D17" s="217">
        <f>'8-κ-15-17'!D17</f>
        <v>60666.658000000003</v>
      </c>
      <c r="E17" s="217">
        <f>'8-κ-15-17'!M17</f>
        <v>0</v>
      </c>
      <c r="F17" s="217">
        <f>'8-κ-15-17'!V17</f>
        <v>0</v>
      </c>
      <c r="G17" s="217">
        <f>'2-δικαιώμ'!I17</f>
        <v>4929.8993099999998</v>
      </c>
      <c r="H17" s="217">
        <f>'2-δικαιώμ'!J17</f>
        <v>20</v>
      </c>
      <c r="I17" s="217">
        <f>'2-δικαιώμ'!K17</f>
        <v>2758.83295</v>
      </c>
      <c r="J17" s="217">
        <f>'2-δικαιώμ'!L17</f>
        <v>551.76659000000006</v>
      </c>
      <c r="M17" s="24"/>
      <c r="N17" s="24"/>
      <c r="O17" s="24"/>
      <c r="Q17" s="11"/>
      <c r="R17" s="11"/>
      <c r="S17" s="11"/>
      <c r="T17" s="11"/>
      <c r="V17" s="11">
        <f>'2-δικαιώμ'!I17+'2-δικαιώμ'!J17</f>
        <v>4949.8993099999998</v>
      </c>
      <c r="W17" s="11">
        <f>'2-δικαιώμ'!K17</f>
        <v>2758.83295</v>
      </c>
      <c r="X17" s="11">
        <f>'2-δικαιώμ'!L17</f>
        <v>551.76659000000006</v>
      </c>
      <c r="Z17" s="11"/>
      <c r="AA17" s="11"/>
      <c r="AB17" s="11"/>
      <c r="AC17" s="11"/>
      <c r="AD17" s="11"/>
    </row>
    <row r="18" spans="1:30" s="17" customFormat="1">
      <c r="A18" s="217" t="str">
        <f>'1-συμβολαια'!A18</f>
        <v>1ο  [;;;??τραπεζας</v>
      </c>
      <c r="B18" s="120" t="str">
        <f>'1-συμβολαια'!C18</f>
        <v>δάνειο τοκοχρεωλυτικό</v>
      </c>
      <c r="C18" s="217">
        <f>'1-συμβολαια'!D18</f>
        <v>900000</v>
      </c>
      <c r="D18" s="217">
        <f>'8-κ-15-17'!D18</f>
        <v>11700.000000000002</v>
      </c>
      <c r="E18" s="217">
        <f>'8-κ-15-17'!M18</f>
        <v>0</v>
      </c>
      <c r="F18" s="217">
        <f>'8-κ-15-17'!V18</f>
        <v>0</v>
      </c>
      <c r="G18" s="217">
        <f>'2-δικαιώμ'!I18</f>
        <v>1031.3999999999999</v>
      </c>
      <c r="H18" s="217">
        <f>'2-δικαιώμ'!J18</f>
        <v>20</v>
      </c>
      <c r="I18" s="217">
        <f>'2-δικαιώμ'!K18</f>
        <v>593</v>
      </c>
      <c r="J18" s="217">
        <f>'2-δικαιώμ'!L18</f>
        <v>118.60000000000001</v>
      </c>
      <c r="M18" s="24"/>
      <c r="N18" s="24"/>
      <c r="O18" s="24"/>
      <c r="Q18" s="11"/>
      <c r="R18" s="11"/>
      <c r="S18" s="11"/>
      <c r="T18" s="11"/>
      <c r="V18" s="11">
        <f>'2-δικαιώμ'!I18+'2-δικαιώμ'!J18</f>
        <v>1051.3999999999999</v>
      </c>
      <c r="W18" s="11">
        <f>'2-δικαιώμ'!K18</f>
        <v>593</v>
      </c>
      <c r="X18" s="11">
        <f>'2-δικαιώμ'!L18</f>
        <v>118.60000000000001</v>
      </c>
      <c r="Z18" s="11"/>
      <c r="AA18" s="11"/>
      <c r="AB18" s="11"/>
      <c r="AC18" s="11"/>
      <c r="AD18" s="11"/>
    </row>
    <row r="19" spans="1:30" s="17" customFormat="1">
      <c r="A19" s="217">
        <f>'1-συμβολαια'!A19</f>
        <v>0</v>
      </c>
      <c r="B19" s="120" t="str">
        <f>'1-συμβολαια'!C19</f>
        <v>υποθήκη δανείου</v>
      </c>
      <c r="C19" s="217">
        <f>'1-συμβολαια'!D19</f>
        <v>900000</v>
      </c>
      <c r="D19" s="217">
        <f>'8-κ-15-17'!D19</f>
        <v>11700.000000000002</v>
      </c>
      <c r="E19" s="217">
        <f>'8-κ-15-17'!M19</f>
        <v>0</v>
      </c>
      <c r="F19" s="217">
        <f>'8-κ-15-17'!V19</f>
        <v>0</v>
      </c>
      <c r="G19" s="217">
        <f>'2-δικαιώμ'!I19</f>
        <v>1031.3999999999999</v>
      </c>
      <c r="H19" s="217">
        <f>'2-δικαιώμ'!J19</f>
        <v>20</v>
      </c>
      <c r="I19" s="217">
        <f>'2-δικαιώμ'!K19</f>
        <v>593</v>
      </c>
      <c r="J19" s="217">
        <f>'2-δικαιώμ'!L19</f>
        <v>118.60000000000001</v>
      </c>
      <c r="M19" s="24"/>
      <c r="N19" s="24"/>
      <c r="O19" s="24"/>
      <c r="Q19" s="11"/>
      <c r="R19" s="11"/>
      <c r="S19" s="11"/>
      <c r="T19" s="11"/>
      <c r="V19" s="11">
        <f>'2-δικαιώμ'!I19+'2-δικαιώμ'!J19</f>
        <v>1051.3999999999999</v>
      </c>
      <c r="W19" s="11">
        <f>'2-δικαιώμ'!K19</f>
        <v>593</v>
      </c>
      <c r="X19" s="11">
        <f>'2-δικαιώμ'!L19</f>
        <v>118.60000000000001</v>
      </c>
      <c r="Z19" s="11"/>
      <c r="AA19" s="11"/>
      <c r="AB19" s="11"/>
      <c r="AC19" s="11"/>
      <c r="AD19" s="11"/>
    </row>
    <row r="20" spans="1:30" s="17" customFormat="1">
      <c r="A20" s="217">
        <f>'1-συμβολαια'!A20</f>
        <v>0</v>
      </c>
      <c r="B20" s="120" t="str">
        <f>'1-συμβολαια'!C20</f>
        <v>δανείου ΤΟΚΟΙ</v>
      </c>
      <c r="C20" s="217">
        <f>'1-συμβολαια'!D20</f>
        <v>1888888</v>
      </c>
      <c r="D20" s="217">
        <f>'8-κ-15-17'!D20</f>
        <v>24555.544000000002</v>
      </c>
      <c r="E20" s="217">
        <f>'8-κ-15-17'!M20</f>
        <v>0</v>
      </c>
      <c r="F20" s="217">
        <f>'8-κ-15-17'!V20</f>
        <v>0</v>
      </c>
      <c r="G20" s="217">
        <f>'2-δικαιώμ'!I20</f>
        <v>2054.8990799999997</v>
      </c>
      <c r="H20" s="217">
        <f>'2-δικαιώμ'!J20</f>
        <v>20</v>
      </c>
      <c r="I20" s="217">
        <f>'2-δικαιώμ'!K20</f>
        <v>1161.6106</v>
      </c>
      <c r="J20" s="217">
        <f>'2-δικαιώμ'!L20</f>
        <v>232.32212000000001</v>
      </c>
      <c r="M20" s="24"/>
      <c r="N20" s="24"/>
      <c r="O20" s="24"/>
      <c r="Q20" s="11"/>
      <c r="R20" s="11"/>
      <c r="S20" s="11"/>
      <c r="T20" s="11"/>
      <c r="V20" s="11">
        <f>'2-δικαιώμ'!I20+'2-δικαιώμ'!J20</f>
        <v>2074.8990799999997</v>
      </c>
      <c r="W20" s="11">
        <f>'2-δικαιώμ'!K20</f>
        <v>1161.6106</v>
      </c>
      <c r="X20" s="11">
        <f>'2-δικαιώμ'!L20</f>
        <v>232.32212000000001</v>
      </c>
      <c r="Z20" s="11"/>
      <c r="AA20" s="11"/>
      <c r="AB20" s="11"/>
      <c r="AC20" s="11"/>
      <c r="AD20" s="11"/>
    </row>
    <row r="21" spans="1:30" s="17" customFormat="1">
      <c r="A21" s="217" t="str">
        <f>'1-συμβολαια'!A21</f>
        <v xml:space="preserve">1ο    </v>
      </c>
      <c r="B21" s="120" t="str">
        <f>'1-συμβολαια'!C21</f>
        <v>δάνειο τοκοχρεωλυτικό</v>
      </c>
      <c r="C21" s="217">
        <f>'1-συμβολαια'!D21</f>
        <v>200000</v>
      </c>
      <c r="D21" s="217">
        <f>'8-κ-15-17'!D21</f>
        <v>2600.0000000000005</v>
      </c>
      <c r="E21" s="217">
        <f>'8-κ-15-17'!M21</f>
        <v>0</v>
      </c>
      <c r="F21" s="217">
        <f>'8-κ-15-17'!V21</f>
        <v>0</v>
      </c>
      <c r="G21" s="217">
        <f>'2-δικαιώμ'!I21</f>
        <v>306.89999999999998</v>
      </c>
      <c r="H21" s="217">
        <f>'2-δικαιώμ'!J21</f>
        <v>20</v>
      </c>
      <c r="I21" s="217">
        <f>'2-δικαιώμ'!K21</f>
        <v>190.5</v>
      </c>
      <c r="J21" s="217">
        <f>'2-δικαιώμ'!L21</f>
        <v>38.1</v>
      </c>
      <c r="M21" s="24"/>
      <c r="N21" s="24"/>
      <c r="O21" s="24"/>
      <c r="Q21" s="11"/>
      <c r="R21" s="11"/>
      <c r="S21" s="11"/>
      <c r="T21" s="11"/>
      <c r="V21" s="11">
        <f>'2-δικαιώμ'!I21+'2-δικαιώμ'!J21</f>
        <v>326.89999999999998</v>
      </c>
      <c r="W21" s="11">
        <f>'2-δικαιώμ'!K21</f>
        <v>190.5</v>
      </c>
      <c r="X21" s="11">
        <f>'2-δικαιώμ'!L21</f>
        <v>38.1</v>
      </c>
      <c r="Z21" s="11"/>
      <c r="AA21" s="11"/>
      <c r="AB21" s="11"/>
      <c r="AC21" s="11"/>
      <c r="AD21" s="11"/>
    </row>
    <row r="22" spans="1:30" s="17" customFormat="1">
      <c r="A22" s="217">
        <f>'1-συμβολαια'!A22</f>
        <v>0</v>
      </c>
      <c r="B22" s="120" t="str">
        <f>'1-συμβολαια'!C22</f>
        <v>υποθήκη δανείου</v>
      </c>
      <c r="C22" s="217">
        <f>'1-συμβολαια'!D22</f>
        <v>200000</v>
      </c>
      <c r="D22" s="217">
        <f>'8-κ-15-17'!D22</f>
        <v>2600.0000000000005</v>
      </c>
      <c r="E22" s="217">
        <f>'8-κ-15-17'!M22</f>
        <v>0</v>
      </c>
      <c r="F22" s="217">
        <f>'8-κ-15-17'!V22</f>
        <v>0</v>
      </c>
      <c r="G22" s="217">
        <f>'2-δικαιώμ'!I22</f>
        <v>306.89999999999998</v>
      </c>
      <c r="H22" s="217">
        <f>'2-δικαιώμ'!J22</f>
        <v>20</v>
      </c>
      <c r="I22" s="217">
        <f>'2-δικαιώμ'!K22</f>
        <v>190.5</v>
      </c>
      <c r="J22" s="217">
        <f>'2-δικαιώμ'!L22</f>
        <v>38.1</v>
      </c>
      <c r="M22" s="24"/>
      <c r="N22" s="24"/>
      <c r="O22" s="24"/>
      <c r="Q22" s="11"/>
      <c r="R22" s="11"/>
      <c r="S22" s="11"/>
      <c r="T22" s="11"/>
      <c r="V22" s="11">
        <f>'2-δικαιώμ'!I22+'2-δικαιώμ'!J22</f>
        <v>326.89999999999998</v>
      </c>
      <c r="W22" s="11">
        <f>'2-δικαιώμ'!K22</f>
        <v>190.5</v>
      </c>
      <c r="X22" s="11">
        <f>'2-δικαιώμ'!L22</f>
        <v>38.1</v>
      </c>
      <c r="Z22" s="11"/>
      <c r="AA22" s="11"/>
      <c r="AB22" s="11"/>
      <c r="AC22" s="11"/>
      <c r="AD22" s="11"/>
    </row>
    <row r="23" spans="1:30" s="17" customFormat="1">
      <c r="A23" s="217">
        <f>'1-συμβολαια'!A23</f>
        <v>0</v>
      </c>
      <c r="B23" s="120" t="str">
        <f>'1-συμβολαια'!C23</f>
        <v>δανείου ΤΟΚΟΙ</v>
      </c>
      <c r="C23" s="217">
        <f>'1-συμβολαια'!D23</f>
        <v>444444</v>
      </c>
      <c r="D23" s="217">
        <f>'8-κ-15-17'!D23</f>
        <v>5777.7720000000008</v>
      </c>
      <c r="E23" s="217">
        <f>'8-κ-15-17'!M23</f>
        <v>0</v>
      </c>
      <c r="F23" s="217">
        <f>'8-κ-15-17'!V23</f>
        <v>0</v>
      </c>
      <c r="G23" s="217">
        <f>'2-δικαιώμ'!I23</f>
        <v>559.89954</v>
      </c>
      <c r="H23" s="217">
        <f>'2-δικαιώμ'!J23</f>
        <v>20</v>
      </c>
      <c r="I23" s="217">
        <f>'2-δικαιώμ'!K23</f>
        <v>331.05529999999999</v>
      </c>
      <c r="J23" s="217">
        <f>'2-δικαιώμ'!L23</f>
        <v>66.211060000000003</v>
      </c>
      <c r="M23" s="24"/>
      <c r="N23" s="24"/>
      <c r="O23" s="24"/>
      <c r="Q23" s="11"/>
      <c r="R23" s="11"/>
      <c r="S23" s="11"/>
      <c r="T23" s="11"/>
      <c r="V23" s="11">
        <f>'2-δικαιώμ'!I23+'2-δικαιώμ'!J23</f>
        <v>579.89954</v>
      </c>
      <c r="W23" s="11">
        <f>'2-δικαιώμ'!K23</f>
        <v>331.05529999999999</v>
      </c>
      <c r="X23" s="11">
        <f>'2-δικαιώμ'!L23</f>
        <v>66.211060000000003</v>
      </c>
      <c r="Z23" s="11"/>
      <c r="AA23" s="11"/>
      <c r="AB23" s="11"/>
      <c r="AC23" s="11"/>
      <c r="AD23" s="11"/>
    </row>
    <row r="24" spans="1:30">
      <c r="A24" s="659" t="str">
        <f>'1-συμβολαια'!A24</f>
        <v>σύνολο</v>
      </c>
      <c r="B24" s="660"/>
      <c r="C24" s="661"/>
      <c r="D24" s="202">
        <f t="shared" ref="D24:J24" si="0">SUM(D3:D23)</f>
        <v>373822.17599999998</v>
      </c>
      <c r="E24" s="202">
        <f t="shared" si="0"/>
        <v>0</v>
      </c>
      <c r="F24" s="202">
        <f t="shared" si="0"/>
        <v>0</v>
      </c>
      <c r="G24" s="202">
        <f t="shared" si="0"/>
        <v>31859.896320000003</v>
      </c>
      <c r="H24" s="202">
        <f t="shared" si="0"/>
        <v>420</v>
      </c>
      <c r="I24" s="202">
        <f t="shared" si="0"/>
        <v>18119.9424</v>
      </c>
      <c r="J24" s="202">
        <f t="shared" si="0"/>
        <v>3623.9884799999995</v>
      </c>
    </row>
    <row r="27" spans="1:30">
      <c r="B27" s="90"/>
      <c r="D27" s="2"/>
      <c r="E27" s="2"/>
      <c r="F27" s="2"/>
      <c r="G27" s="2"/>
      <c r="H27" s="2"/>
      <c r="I27" s="2"/>
      <c r="J27" s="2"/>
    </row>
    <row r="28" spans="1:30" ht="12.75">
      <c r="B28" s="228" t="s">
        <v>381</v>
      </c>
      <c r="D28" s="2"/>
      <c r="E28" s="2"/>
      <c r="F28" s="2"/>
      <c r="G28" s="165"/>
      <c r="H28" s="5"/>
      <c r="I28" s="5"/>
      <c r="J28" s="2"/>
    </row>
    <row r="29" spans="1:30" ht="12.75">
      <c r="B29" s="229" t="s">
        <v>382</v>
      </c>
      <c r="D29" s="2"/>
      <c r="E29" s="2"/>
      <c r="F29" s="2"/>
      <c r="G29" s="113"/>
      <c r="J29" s="2"/>
      <c r="L29" s="113"/>
    </row>
    <row r="30" spans="1:30" ht="15.75">
      <c r="B30" s="240" t="s">
        <v>383</v>
      </c>
      <c r="D30" s="2"/>
      <c r="E30" s="2"/>
      <c r="F30" s="2"/>
      <c r="G30" s="2"/>
      <c r="H30" s="5"/>
      <c r="I30" s="5"/>
      <c r="J30" s="2"/>
    </row>
    <row r="31" spans="1:30">
      <c r="B31" s="90"/>
      <c r="D31" s="2"/>
      <c r="E31" s="2"/>
      <c r="F31" s="2"/>
      <c r="G31" s="2"/>
      <c r="H31" s="5"/>
      <c r="J31" s="2"/>
    </row>
    <row r="32" spans="1:30">
      <c r="B32" s="90"/>
      <c r="D32" s="2"/>
      <c r="E32" s="2"/>
      <c r="F32" s="2"/>
      <c r="G32" s="2"/>
      <c r="H32" s="232"/>
      <c r="I32" s="5"/>
      <c r="J32" s="5"/>
    </row>
    <row r="33" spans="2:10">
      <c r="B33" s="90"/>
      <c r="D33" s="2"/>
      <c r="E33" s="2"/>
      <c r="F33" s="2"/>
      <c r="G33" s="2"/>
      <c r="H33" s="2"/>
      <c r="I33" s="2"/>
      <c r="J33" s="2"/>
    </row>
    <row r="34" spans="2:10">
      <c r="B34" s="90"/>
      <c r="D34" s="2"/>
      <c r="E34" s="2"/>
      <c r="F34" s="2"/>
      <c r="G34" s="2"/>
      <c r="H34" s="2"/>
      <c r="I34" s="2"/>
      <c r="J34" s="2"/>
    </row>
    <row r="35" spans="2:10">
      <c r="B35" s="90"/>
      <c r="D35" s="2"/>
      <c r="E35" s="2"/>
      <c r="F35" s="2"/>
      <c r="G35" s="2"/>
      <c r="H35" s="2"/>
      <c r="I35" s="2"/>
      <c r="J35" s="2"/>
    </row>
    <row r="36" spans="2:10">
      <c r="B36" s="90"/>
      <c r="D36" s="2"/>
      <c r="E36" s="2"/>
      <c r="F36" s="2"/>
      <c r="G36" s="2"/>
      <c r="H36" s="2"/>
      <c r="I36" s="2"/>
      <c r="J36" s="2"/>
    </row>
    <row r="37" spans="2:10">
      <c r="C37" s="298"/>
      <c r="D37" s="7"/>
      <c r="E37" s="7"/>
    </row>
    <row r="38" spans="2:10">
      <c r="C38" s="298"/>
      <c r="D38" s="7"/>
      <c r="E38" s="7"/>
    </row>
    <row r="39" spans="2:10">
      <c r="C39" s="298"/>
      <c r="D39" s="7"/>
      <c r="E39" s="7"/>
    </row>
    <row r="40" spans="2:10">
      <c r="C40" s="298"/>
      <c r="D40" s="7"/>
      <c r="E40" s="7"/>
    </row>
    <row r="41" spans="2:10">
      <c r="C41" s="298"/>
      <c r="D41" s="7"/>
      <c r="E41" s="7"/>
    </row>
    <row r="42" spans="2:10">
      <c r="C42" s="298"/>
      <c r="D42" s="7"/>
      <c r="E42" s="7"/>
    </row>
    <row r="43" spans="2:10">
      <c r="C43" s="298"/>
      <c r="D43" s="7"/>
      <c r="E43" s="7"/>
    </row>
    <row r="44" spans="2:10">
      <c r="C44" s="298"/>
      <c r="D44" s="7"/>
      <c r="E44" s="7"/>
    </row>
    <row r="45" spans="2:10">
      <c r="C45" s="298"/>
      <c r="D45" s="7"/>
      <c r="E45" s="7"/>
    </row>
  </sheetData>
  <mergeCells count="13">
    <mergeCell ref="Z1:AD1"/>
    <mergeCell ref="A24:C2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45"/>
  <sheetViews>
    <sheetView workbookViewId="0">
      <pane ySplit="2" topLeftCell="A6" activePane="bottomLeft" state="frozen"/>
      <selection pane="bottomLeft" activeCell="D36" sqref="D36"/>
    </sheetView>
  </sheetViews>
  <sheetFormatPr defaultRowHeight="11.25"/>
  <cols>
    <col min="1" max="1" width="17.85546875" style="7" bestFit="1" customWidth="1"/>
    <col min="2" max="2" width="45.85546875" style="90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546" t="s">
        <v>1</v>
      </c>
      <c r="B1" s="548" t="s">
        <v>0</v>
      </c>
      <c r="C1" s="583" t="s">
        <v>7</v>
      </c>
      <c r="D1" s="679" t="s">
        <v>43</v>
      </c>
      <c r="E1" s="680"/>
      <c r="F1" s="680"/>
      <c r="G1" s="681" t="s">
        <v>396</v>
      </c>
      <c r="H1" s="682"/>
      <c r="I1" s="682"/>
      <c r="J1" s="682"/>
      <c r="K1" s="683"/>
      <c r="L1" s="677" t="s">
        <v>55</v>
      </c>
      <c r="M1" s="674" t="s">
        <v>29</v>
      </c>
      <c r="N1" s="675"/>
      <c r="O1" s="675"/>
      <c r="P1" s="675"/>
      <c r="Q1" s="675"/>
      <c r="R1" s="675"/>
      <c r="S1" s="676"/>
    </row>
    <row r="2" spans="1:19" ht="34.5" customHeight="1" thickBot="1">
      <c r="A2" s="547"/>
      <c r="B2" s="549"/>
      <c r="C2" s="584"/>
      <c r="D2" s="237" t="s">
        <v>305</v>
      </c>
      <c r="E2" s="237" t="s">
        <v>395</v>
      </c>
      <c r="F2" s="243" t="s">
        <v>89</v>
      </c>
      <c r="G2" s="241" t="s">
        <v>305</v>
      </c>
      <c r="H2" s="242" t="s">
        <v>309</v>
      </c>
      <c r="I2" s="242" t="s">
        <v>397</v>
      </c>
      <c r="J2" s="242" t="s">
        <v>310</v>
      </c>
      <c r="K2" s="239" t="s">
        <v>33</v>
      </c>
      <c r="L2" s="678"/>
      <c r="M2" s="539"/>
      <c r="N2" s="540"/>
      <c r="O2" s="540"/>
      <c r="P2" s="540"/>
      <c r="Q2" s="540"/>
      <c r="R2" s="540"/>
      <c r="S2" s="541"/>
    </row>
    <row r="3" spans="1:19" s="312" customFormat="1" ht="14.25">
      <c r="A3" s="313" t="str">
        <f>'1-συμβολαια'!A3</f>
        <v>1ο  [;;;??τραπεζας</v>
      </c>
      <c r="B3" s="307" t="str">
        <f>'1-συμβολαια'!C3</f>
        <v>δάνειο τοκοχρεωλυτικό</v>
      </c>
      <c r="C3" s="308">
        <f>'1-συμβολαια'!D3</f>
        <v>1100000</v>
      </c>
      <c r="D3" s="309"/>
      <c r="E3" s="309"/>
      <c r="F3" s="310"/>
      <c r="G3" s="309"/>
      <c r="H3" s="311"/>
      <c r="I3" s="311"/>
      <c r="J3" s="311"/>
      <c r="K3" s="311">
        <f t="shared" ref="K3:K16" si="0">D3+E3-G3-H3-I3-J3</f>
        <v>0</v>
      </c>
      <c r="L3" s="311">
        <v>100</v>
      </c>
      <c r="M3" s="294" t="s">
        <v>124</v>
      </c>
      <c r="N3" s="294" t="s">
        <v>402</v>
      </c>
      <c r="O3" s="294" t="s">
        <v>122</v>
      </c>
      <c r="P3" s="294" t="s">
        <v>403</v>
      </c>
      <c r="Q3" s="294" t="s">
        <v>404</v>
      </c>
      <c r="R3" s="294" t="s">
        <v>405</v>
      </c>
      <c r="S3" s="71"/>
    </row>
    <row r="4" spans="1:19" s="312" customFormat="1" ht="14.25">
      <c r="A4" s="313">
        <f>'1-συμβολαια'!A4</f>
        <v>0</v>
      </c>
      <c r="B4" s="307" t="str">
        <f>'1-συμβολαια'!C4</f>
        <v>υποθήκη δανείου</v>
      </c>
      <c r="C4" s="308">
        <f>'1-συμβολαια'!D4</f>
        <v>1100000</v>
      </c>
      <c r="D4" s="309"/>
      <c r="E4" s="309"/>
      <c r="F4" s="310"/>
      <c r="G4" s="309"/>
      <c r="H4" s="311"/>
      <c r="I4" s="311"/>
      <c r="J4" s="311"/>
      <c r="K4" s="311">
        <f t="shared" si="0"/>
        <v>0</v>
      </c>
      <c r="L4" s="311">
        <v>100</v>
      </c>
      <c r="M4" s="294" t="s">
        <v>124</v>
      </c>
      <c r="N4" s="294" t="s">
        <v>402</v>
      </c>
      <c r="O4" s="294" t="s">
        <v>122</v>
      </c>
      <c r="P4" s="294" t="s">
        <v>403</v>
      </c>
      <c r="Q4" s="294" t="s">
        <v>404</v>
      </c>
      <c r="R4" s="294" t="s">
        <v>405</v>
      </c>
      <c r="S4" s="71"/>
    </row>
    <row r="5" spans="1:19" s="312" customFormat="1" ht="14.25">
      <c r="A5" s="313">
        <f>'1-συμβολαια'!A5</f>
        <v>0</v>
      </c>
      <c r="B5" s="307" t="str">
        <f>'1-συμβολαια'!C5</f>
        <v>δανείου ΤΟΚΟΙ</v>
      </c>
      <c r="C5" s="308">
        <f>'1-συμβολαια'!D5</f>
        <v>2222222</v>
      </c>
      <c r="D5" s="309"/>
      <c r="E5" s="309"/>
      <c r="F5" s="310"/>
      <c r="G5" s="309"/>
      <c r="H5" s="311"/>
      <c r="I5" s="311"/>
      <c r="J5" s="311"/>
      <c r="K5" s="311">
        <f t="shared" si="0"/>
        <v>0</v>
      </c>
      <c r="L5" s="311">
        <v>100</v>
      </c>
      <c r="M5" s="294" t="s">
        <v>124</v>
      </c>
      <c r="N5" s="294" t="s">
        <v>402</v>
      </c>
      <c r="O5" s="294" t="s">
        <v>122</v>
      </c>
      <c r="P5" s="294" t="s">
        <v>403</v>
      </c>
      <c r="Q5" s="294" t="s">
        <v>404</v>
      </c>
      <c r="R5" s="294" t="s">
        <v>405</v>
      </c>
      <c r="S5" s="71"/>
    </row>
    <row r="6" spans="1:19" s="312" customFormat="1" ht="14.25">
      <c r="A6" s="501" t="str">
        <f>'1-συμβολαια'!A6</f>
        <v>1ο  [;;;??τραπεζας</v>
      </c>
      <c r="B6" s="307" t="str">
        <f>'1-συμβολαια'!C6</f>
        <v>δάνειο τοκοχρεωλυτικό</v>
      </c>
      <c r="C6" s="308">
        <f>'1-συμβολαια'!D6</f>
        <v>600000</v>
      </c>
      <c r="D6" s="309"/>
      <c r="E6" s="309"/>
      <c r="F6" s="310"/>
      <c r="G6" s="309"/>
      <c r="H6" s="311"/>
      <c r="I6" s="311"/>
      <c r="J6" s="311"/>
      <c r="K6" s="311">
        <f t="shared" si="0"/>
        <v>0</v>
      </c>
      <c r="L6" s="311">
        <v>100</v>
      </c>
      <c r="M6" s="294" t="s">
        <v>124</v>
      </c>
      <c r="N6" s="294" t="s">
        <v>402</v>
      </c>
      <c r="O6" s="294" t="s">
        <v>122</v>
      </c>
      <c r="P6" s="294" t="s">
        <v>403</v>
      </c>
      <c r="Q6" s="294" t="s">
        <v>404</v>
      </c>
      <c r="R6" s="294" t="s">
        <v>405</v>
      </c>
      <c r="S6" s="71"/>
    </row>
    <row r="7" spans="1:19" s="312" customFormat="1" ht="14.25">
      <c r="A7" s="501">
        <f>'1-συμβολαια'!A7</f>
        <v>0</v>
      </c>
      <c r="B7" s="307" t="str">
        <f>'1-συμβολαια'!C7</f>
        <v>υποθήκη δανείου</v>
      </c>
      <c r="C7" s="308">
        <f>'1-συμβολαια'!D7</f>
        <v>600000</v>
      </c>
      <c r="D7" s="309"/>
      <c r="E7" s="309"/>
      <c r="F7" s="310"/>
      <c r="G7" s="309"/>
      <c r="H7" s="311"/>
      <c r="I7" s="311"/>
      <c r="J7" s="311"/>
      <c r="K7" s="311">
        <f t="shared" si="0"/>
        <v>0</v>
      </c>
      <c r="L7" s="311">
        <v>100</v>
      </c>
      <c r="M7" s="294" t="s">
        <v>124</v>
      </c>
      <c r="N7" s="294" t="s">
        <v>402</v>
      </c>
      <c r="O7" s="294" t="s">
        <v>122</v>
      </c>
      <c r="P7" s="294" t="s">
        <v>403</v>
      </c>
      <c r="Q7" s="294" t="s">
        <v>404</v>
      </c>
      <c r="R7" s="294" t="s">
        <v>405</v>
      </c>
      <c r="S7" s="71"/>
    </row>
    <row r="8" spans="1:19" s="312" customFormat="1" ht="14.25">
      <c r="A8" s="501">
        <f>'1-συμβολαια'!A8</f>
        <v>0</v>
      </c>
      <c r="B8" s="307" t="str">
        <f>'1-συμβολαια'!C8</f>
        <v>δανείου ΤΟΚΟΙ</v>
      </c>
      <c r="C8" s="308">
        <f>'1-συμβολαια'!D8</f>
        <v>1222222</v>
      </c>
      <c r="D8" s="309"/>
      <c r="E8" s="309"/>
      <c r="F8" s="310"/>
      <c r="G8" s="309"/>
      <c r="H8" s="311"/>
      <c r="I8" s="311"/>
      <c r="J8" s="311"/>
      <c r="K8" s="311">
        <f t="shared" si="0"/>
        <v>0</v>
      </c>
      <c r="L8" s="311">
        <v>100</v>
      </c>
      <c r="M8" s="294" t="s">
        <v>124</v>
      </c>
      <c r="N8" s="294" t="s">
        <v>402</v>
      </c>
      <c r="O8" s="294" t="s">
        <v>122</v>
      </c>
      <c r="P8" s="294" t="s">
        <v>403</v>
      </c>
      <c r="Q8" s="294" t="s">
        <v>404</v>
      </c>
      <c r="R8" s="294" t="s">
        <v>405</v>
      </c>
      <c r="S8" s="71"/>
    </row>
    <row r="9" spans="1:19" s="312" customFormat="1" ht="14.25">
      <c r="A9" s="313" t="str">
        <f>'1-συμβολαια'!A9</f>
        <v>1ο  [;;;??τραπεζας</v>
      </c>
      <c r="B9" s="307" t="str">
        <f>'1-συμβολαια'!C9</f>
        <v>δάνειο τοκοχρεωλυτικό</v>
      </c>
      <c r="C9" s="308">
        <f>'1-συμβολαια'!D9</f>
        <v>700000</v>
      </c>
      <c r="D9" s="309"/>
      <c r="E9" s="309"/>
      <c r="F9" s="310"/>
      <c r="G9" s="309"/>
      <c r="H9" s="311"/>
      <c r="I9" s="311"/>
      <c r="J9" s="311"/>
      <c r="K9" s="311">
        <f t="shared" si="0"/>
        <v>0</v>
      </c>
      <c r="L9" s="311">
        <v>100</v>
      </c>
      <c r="M9" s="294" t="s">
        <v>124</v>
      </c>
      <c r="N9" s="294" t="s">
        <v>402</v>
      </c>
      <c r="O9" s="294" t="s">
        <v>122</v>
      </c>
      <c r="P9" s="294" t="s">
        <v>403</v>
      </c>
      <c r="Q9" s="294" t="s">
        <v>404</v>
      </c>
      <c r="R9" s="294" t="s">
        <v>405</v>
      </c>
      <c r="S9" s="71"/>
    </row>
    <row r="10" spans="1:19" s="312" customFormat="1" ht="14.25">
      <c r="A10" s="313">
        <f>'1-συμβολαια'!A10</f>
        <v>0</v>
      </c>
      <c r="B10" s="307" t="str">
        <f>'1-συμβολαια'!C10</f>
        <v>υποθήκη δανείου</v>
      </c>
      <c r="C10" s="308">
        <f>'1-συμβολαια'!D10</f>
        <v>700000</v>
      </c>
      <c r="D10" s="309"/>
      <c r="E10" s="309"/>
      <c r="F10" s="310"/>
      <c r="G10" s="309"/>
      <c r="H10" s="311"/>
      <c r="I10" s="311"/>
      <c r="J10" s="311"/>
      <c r="K10" s="311">
        <f t="shared" si="0"/>
        <v>0</v>
      </c>
      <c r="L10" s="311">
        <v>100</v>
      </c>
      <c r="M10" s="294" t="s">
        <v>124</v>
      </c>
      <c r="N10" s="294" t="s">
        <v>402</v>
      </c>
      <c r="O10" s="294" t="s">
        <v>122</v>
      </c>
      <c r="P10" s="294" t="s">
        <v>403</v>
      </c>
      <c r="Q10" s="294" t="s">
        <v>404</v>
      </c>
      <c r="R10" s="294" t="s">
        <v>405</v>
      </c>
      <c r="S10" s="71"/>
    </row>
    <row r="11" spans="1:19" s="312" customFormat="1" ht="14.25">
      <c r="A11" s="313">
        <f>'1-συμβολαια'!A11</f>
        <v>0</v>
      </c>
      <c r="B11" s="307" t="str">
        <f>'1-συμβολαια'!C11</f>
        <v>δανείου ΤΟΚΟΙ</v>
      </c>
      <c r="C11" s="308">
        <f>'1-συμβολαια'!D11</f>
        <v>1444444</v>
      </c>
      <c r="D11" s="309"/>
      <c r="E11" s="309"/>
      <c r="F11" s="310"/>
      <c r="G11" s="309"/>
      <c r="H11" s="311"/>
      <c r="I11" s="311"/>
      <c r="J11" s="311"/>
      <c r="K11" s="311">
        <f t="shared" si="0"/>
        <v>0</v>
      </c>
      <c r="L11" s="311">
        <v>100</v>
      </c>
      <c r="M11" s="294" t="s">
        <v>124</v>
      </c>
      <c r="N11" s="294" t="s">
        <v>402</v>
      </c>
      <c r="O11" s="294" t="s">
        <v>122</v>
      </c>
      <c r="P11" s="294" t="s">
        <v>403</v>
      </c>
      <c r="Q11" s="294" t="s">
        <v>404</v>
      </c>
      <c r="R11" s="294" t="s">
        <v>405</v>
      </c>
      <c r="S11" s="71"/>
    </row>
    <row r="12" spans="1:19" s="312" customFormat="1" ht="14.25">
      <c r="A12" s="501" t="str">
        <f>'1-συμβολαια'!A12</f>
        <v>1ο  [;;;??τραπεζας</v>
      </c>
      <c r="B12" s="307" t="str">
        <f>'1-συμβολαια'!C12</f>
        <v>δάνειο τοκοχρεωλυτικό</v>
      </c>
      <c r="C12" s="308">
        <f>'1-συμβολαια'!D12</f>
        <v>1300000</v>
      </c>
      <c r="D12" s="309"/>
      <c r="E12" s="309"/>
      <c r="F12" s="310"/>
      <c r="G12" s="309"/>
      <c r="H12" s="311"/>
      <c r="I12" s="311"/>
      <c r="J12" s="311"/>
      <c r="K12" s="311">
        <f t="shared" si="0"/>
        <v>0</v>
      </c>
      <c r="L12" s="311">
        <v>100</v>
      </c>
      <c r="M12" s="294" t="s">
        <v>124</v>
      </c>
      <c r="N12" s="294" t="s">
        <v>402</v>
      </c>
      <c r="O12" s="294" t="s">
        <v>122</v>
      </c>
      <c r="P12" s="294" t="s">
        <v>403</v>
      </c>
      <c r="Q12" s="294" t="s">
        <v>404</v>
      </c>
      <c r="R12" s="294" t="s">
        <v>405</v>
      </c>
      <c r="S12" s="71"/>
    </row>
    <row r="13" spans="1:19" s="312" customFormat="1" ht="14.25">
      <c r="A13" s="501">
        <f>'1-συμβολαια'!A13</f>
        <v>0</v>
      </c>
      <c r="B13" s="307" t="str">
        <f>'1-συμβολαια'!C13</f>
        <v>υποθήκη δανείου</v>
      </c>
      <c r="C13" s="308">
        <f>'1-συμβολαια'!D13</f>
        <v>1300000</v>
      </c>
      <c r="D13" s="309"/>
      <c r="E13" s="309"/>
      <c r="F13" s="310"/>
      <c r="G13" s="309"/>
      <c r="H13" s="311"/>
      <c r="I13" s="311"/>
      <c r="J13" s="311"/>
      <c r="K13" s="311">
        <f t="shared" si="0"/>
        <v>0</v>
      </c>
      <c r="L13" s="311">
        <v>100</v>
      </c>
      <c r="M13" s="294" t="s">
        <v>124</v>
      </c>
      <c r="N13" s="294" t="s">
        <v>402</v>
      </c>
      <c r="O13" s="294" t="s">
        <v>122</v>
      </c>
      <c r="P13" s="294" t="s">
        <v>403</v>
      </c>
      <c r="Q13" s="294" t="s">
        <v>404</v>
      </c>
      <c r="R13" s="294" t="s">
        <v>405</v>
      </c>
      <c r="S13" s="71"/>
    </row>
    <row r="14" spans="1:19" s="312" customFormat="1" ht="14.25">
      <c r="A14" s="501">
        <f>'1-συμβολαια'!A14</f>
        <v>0</v>
      </c>
      <c r="B14" s="307" t="str">
        <f>'1-συμβολαια'!C14</f>
        <v>δανείου ΤΟΚΟΙ</v>
      </c>
      <c r="C14" s="308">
        <f>'1-συμβολαια'!D14</f>
        <v>2666666</v>
      </c>
      <c r="D14" s="309"/>
      <c r="E14" s="309"/>
      <c r="F14" s="310"/>
      <c r="G14" s="309"/>
      <c r="H14" s="311"/>
      <c r="I14" s="311"/>
      <c r="J14" s="311"/>
      <c r="K14" s="311">
        <f t="shared" si="0"/>
        <v>0</v>
      </c>
      <c r="L14" s="311">
        <v>100</v>
      </c>
      <c r="M14" s="294" t="s">
        <v>124</v>
      </c>
      <c r="N14" s="294" t="s">
        <v>402</v>
      </c>
      <c r="O14" s="294" t="s">
        <v>122</v>
      </c>
      <c r="P14" s="294" t="s">
        <v>403</v>
      </c>
      <c r="Q14" s="294" t="s">
        <v>404</v>
      </c>
      <c r="R14" s="294" t="s">
        <v>405</v>
      </c>
      <c r="S14" s="71"/>
    </row>
    <row r="15" spans="1:19" s="312" customFormat="1" ht="14.25">
      <c r="A15" s="313" t="str">
        <f>'1-συμβολαια'!A15</f>
        <v>1ο  [;;;??τραπεζας</v>
      </c>
      <c r="B15" s="307" t="str">
        <f>'1-συμβολαια'!C15</f>
        <v>δάνειο τοκοχρεωλυτικό</v>
      </c>
      <c r="C15" s="308">
        <f>'1-συμβολαια'!D15</f>
        <v>2300000</v>
      </c>
      <c r="D15" s="309"/>
      <c r="E15" s="309"/>
      <c r="F15" s="310"/>
      <c r="G15" s="309"/>
      <c r="H15" s="311"/>
      <c r="I15" s="311"/>
      <c r="J15" s="311"/>
      <c r="K15" s="311">
        <f t="shared" si="0"/>
        <v>0</v>
      </c>
      <c r="L15" s="311">
        <v>100</v>
      </c>
      <c r="M15" s="294" t="s">
        <v>124</v>
      </c>
      <c r="N15" s="294" t="s">
        <v>402</v>
      </c>
      <c r="O15" s="294" t="s">
        <v>122</v>
      </c>
      <c r="P15" s="294" t="s">
        <v>403</v>
      </c>
      <c r="Q15" s="294" t="s">
        <v>404</v>
      </c>
      <c r="R15" s="294" t="s">
        <v>405</v>
      </c>
      <c r="S15" s="71"/>
    </row>
    <row r="16" spans="1:19" s="312" customFormat="1" ht="14.25">
      <c r="A16" s="313">
        <f>'1-συμβολαια'!A16</f>
        <v>0</v>
      </c>
      <c r="B16" s="307" t="str">
        <f>'1-συμβολαια'!C16</f>
        <v>υποθήκη δανείου</v>
      </c>
      <c r="C16" s="308">
        <f>'1-συμβολαια'!D16</f>
        <v>2300000</v>
      </c>
      <c r="D16" s="309"/>
      <c r="E16" s="309"/>
      <c r="F16" s="310"/>
      <c r="G16" s="309"/>
      <c r="H16" s="311"/>
      <c r="I16" s="311"/>
      <c r="J16" s="311"/>
      <c r="K16" s="311">
        <f t="shared" si="0"/>
        <v>0</v>
      </c>
      <c r="L16" s="311">
        <v>100</v>
      </c>
      <c r="M16" s="294" t="s">
        <v>124</v>
      </c>
      <c r="N16" s="294" t="s">
        <v>402</v>
      </c>
      <c r="O16" s="294" t="s">
        <v>122</v>
      </c>
      <c r="P16" s="294" t="s">
        <v>403</v>
      </c>
      <c r="Q16" s="294" t="s">
        <v>404</v>
      </c>
      <c r="R16" s="294" t="s">
        <v>405</v>
      </c>
      <c r="S16" s="71"/>
    </row>
    <row r="17" spans="1:25" s="312" customFormat="1" ht="14.25">
      <c r="A17" s="313">
        <f>'1-συμβολαια'!A17</f>
        <v>0</v>
      </c>
      <c r="B17" s="307" t="str">
        <f>'1-συμβολαια'!C17</f>
        <v>δανείου ΤΟΚΟΙ</v>
      </c>
      <c r="C17" s="308">
        <f>'1-συμβολαια'!D17</f>
        <v>4666666</v>
      </c>
      <c r="D17" s="309"/>
      <c r="E17" s="309"/>
      <c r="F17" s="310"/>
      <c r="G17" s="309"/>
      <c r="H17" s="311"/>
      <c r="I17" s="311"/>
      <c r="J17" s="311"/>
      <c r="K17" s="311">
        <f t="shared" ref="K17:K23" si="1">D17+E17-G17-H17-I17-J17</f>
        <v>0</v>
      </c>
      <c r="L17" s="311">
        <v>100</v>
      </c>
      <c r="M17" s="294" t="s">
        <v>124</v>
      </c>
      <c r="N17" s="294" t="s">
        <v>402</v>
      </c>
      <c r="O17" s="294" t="s">
        <v>122</v>
      </c>
      <c r="P17" s="294" t="s">
        <v>403</v>
      </c>
      <c r="Q17" s="294" t="s">
        <v>404</v>
      </c>
      <c r="R17" s="294" t="s">
        <v>405</v>
      </c>
      <c r="S17" s="71"/>
    </row>
    <row r="18" spans="1:25" s="312" customFormat="1" ht="14.25">
      <c r="A18" s="501" t="str">
        <f>'1-συμβολαια'!A18</f>
        <v>1ο  [;;;??τραπεζας</v>
      </c>
      <c r="B18" s="307" t="str">
        <f>'1-συμβολαια'!C18</f>
        <v>δάνειο τοκοχρεωλυτικό</v>
      </c>
      <c r="C18" s="308">
        <f>'1-συμβολαια'!D18</f>
        <v>900000</v>
      </c>
      <c r="D18" s="309"/>
      <c r="E18" s="309"/>
      <c r="F18" s="310"/>
      <c r="G18" s="309"/>
      <c r="H18" s="311"/>
      <c r="I18" s="311"/>
      <c r="J18" s="311"/>
      <c r="K18" s="311">
        <f t="shared" si="1"/>
        <v>0</v>
      </c>
      <c r="L18" s="311">
        <v>100</v>
      </c>
      <c r="M18" s="294" t="s">
        <v>124</v>
      </c>
      <c r="N18" s="294" t="s">
        <v>402</v>
      </c>
      <c r="O18" s="294" t="s">
        <v>122</v>
      </c>
      <c r="P18" s="294" t="s">
        <v>403</v>
      </c>
      <c r="Q18" s="294" t="s">
        <v>404</v>
      </c>
      <c r="R18" s="294" t="s">
        <v>405</v>
      </c>
      <c r="S18" s="71"/>
    </row>
    <row r="19" spans="1:25" s="312" customFormat="1" ht="14.25">
      <c r="A19" s="501">
        <f>'1-συμβολαια'!A19</f>
        <v>0</v>
      </c>
      <c r="B19" s="307" t="str">
        <f>'1-συμβολαια'!C19</f>
        <v>υποθήκη δανείου</v>
      </c>
      <c r="C19" s="308">
        <f>'1-συμβολαια'!D19</f>
        <v>900000</v>
      </c>
      <c r="D19" s="309"/>
      <c r="E19" s="309"/>
      <c r="F19" s="310"/>
      <c r="G19" s="309"/>
      <c r="H19" s="311"/>
      <c r="I19" s="311"/>
      <c r="J19" s="311"/>
      <c r="K19" s="311">
        <f t="shared" si="1"/>
        <v>0</v>
      </c>
      <c r="L19" s="311">
        <v>100</v>
      </c>
      <c r="M19" s="294" t="s">
        <v>124</v>
      </c>
      <c r="N19" s="294" t="s">
        <v>402</v>
      </c>
      <c r="O19" s="294" t="s">
        <v>122</v>
      </c>
      <c r="P19" s="294" t="s">
        <v>403</v>
      </c>
      <c r="Q19" s="294" t="s">
        <v>404</v>
      </c>
      <c r="R19" s="294" t="s">
        <v>405</v>
      </c>
      <c r="S19" s="71"/>
    </row>
    <row r="20" spans="1:25" s="312" customFormat="1" ht="14.25">
      <c r="A20" s="501">
        <f>'1-συμβολαια'!A20</f>
        <v>0</v>
      </c>
      <c r="B20" s="307" t="str">
        <f>'1-συμβολαια'!C20</f>
        <v>δανείου ΤΟΚΟΙ</v>
      </c>
      <c r="C20" s="308">
        <f>'1-συμβολαια'!D20</f>
        <v>1888888</v>
      </c>
      <c r="D20" s="309"/>
      <c r="E20" s="309"/>
      <c r="F20" s="310"/>
      <c r="G20" s="309"/>
      <c r="H20" s="311"/>
      <c r="I20" s="311"/>
      <c r="J20" s="311"/>
      <c r="K20" s="311">
        <f t="shared" si="1"/>
        <v>0</v>
      </c>
      <c r="L20" s="311">
        <v>100</v>
      </c>
      <c r="M20" s="294" t="s">
        <v>124</v>
      </c>
      <c r="N20" s="294" t="s">
        <v>402</v>
      </c>
      <c r="O20" s="294" t="s">
        <v>122</v>
      </c>
      <c r="P20" s="294" t="s">
        <v>403</v>
      </c>
      <c r="Q20" s="294" t="s">
        <v>404</v>
      </c>
      <c r="R20" s="294" t="s">
        <v>405</v>
      </c>
      <c r="S20" s="71"/>
    </row>
    <row r="21" spans="1:25" s="312" customFormat="1" ht="14.25">
      <c r="A21" s="313" t="str">
        <f>'1-συμβολαια'!A21</f>
        <v xml:space="preserve">1ο    </v>
      </c>
      <c r="B21" s="307" t="str">
        <f>'1-συμβολαια'!C21</f>
        <v>δάνειο τοκοχρεωλυτικό</v>
      </c>
      <c r="C21" s="308">
        <f>'1-συμβολαια'!D21</f>
        <v>200000</v>
      </c>
      <c r="D21" s="309"/>
      <c r="E21" s="309"/>
      <c r="F21" s="310"/>
      <c r="G21" s="309"/>
      <c r="H21" s="311"/>
      <c r="I21" s="311"/>
      <c r="J21" s="311"/>
      <c r="K21" s="311">
        <f t="shared" si="1"/>
        <v>0</v>
      </c>
      <c r="L21" s="311">
        <v>100</v>
      </c>
      <c r="M21" s="294" t="s">
        <v>124</v>
      </c>
      <c r="N21" s="294" t="s">
        <v>402</v>
      </c>
      <c r="O21" s="294" t="s">
        <v>122</v>
      </c>
      <c r="P21" s="294" t="s">
        <v>403</v>
      </c>
      <c r="Q21" s="294" t="s">
        <v>404</v>
      </c>
      <c r="R21" s="294" t="s">
        <v>405</v>
      </c>
      <c r="S21" s="71"/>
    </row>
    <row r="22" spans="1:25" s="312" customFormat="1" ht="14.25">
      <c r="A22" s="313">
        <f>'1-συμβολαια'!A22</f>
        <v>0</v>
      </c>
      <c r="B22" s="307" t="str">
        <f>'1-συμβολαια'!C22</f>
        <v>υποθήκη δανείου</v>
      </c>
      <c r="C22" s="308">
        <f>'1-συμβολαια'!D22</f>
        <v>200000</v>
      </c>
      <c r="D22" s="309"/>
      <c r="E22" s="309"/>
      <c r="F22" s="310"/>
      <c r="G22" s="309"/>
      <c r="H22" s="311"/>
      <c r="I22" s="311"/>
      <c r="J22" s="311"/>
      <c r="K22" s="311">
        <f t="shared" si="1"/>
        <v>0</v>
      </c>
      <c r="L22" s="311">
        <v>100</v>
      </c>
      <c r="M22" s="294" t="s">
        <v>124</v>
      </c>
      <c r="N22" s="294" t="s">
        <v>402</v>
      </c>
      <c r="O22" s="294" t="s">
        <v>122</v>
      </c>
      <c r="P22" s="294" t="s">
        <v>403</v>
      </c>
      <c r="Q22" s="294" t="s">
        <v>404</v>
      </c>
      <c r="R22" s="294" t="s">
        <v>405</v>
      </c>
      <c r="S22" s="71"/>
    </row>
    <row r="23" spans="1:25" s="312" customFormat="1" ht="15" thickBot="1">
      <c r="A23" s="500">
        <f>'1-συμβολαια'!A23</f>
        <v>0</v>
      </c>
      <c r="B23" s="496" t="str">
        <f>'1-συμβολαια'!C23</f>
        <v>δανείου ΤΟΚΟΙ</v>
      </c>
      <c r="C23" s="497">
        <f>'1-συμβολαια'!D23</f>
        <v>444444</v>
      </c>
      <c r="D23" s="498"/>
      <c r="E23" s="498"/>
      <c r="F23" s="499"/>
      <c r="G23" s="498"/>
      <c r="H23" s="498"/>
      <c r="I23" s="498"/>
      <c r="J23" s="498"/>
      <c r="K23" s="498">
        <f t="shared" si="1"/>
        <v>0</v>
      </c>
      <c r="L23" s="498">
        <v>100</v>
      </c>
      <c r="M23" s="466" t="s">
        <v>124</v>
      </c>
      <c r="N23" s="466" t="s">
        <v>402</v>
      </c>
      <c r="O23" s="466" t="s">
        <v>122</v>
      </c>
      <c r="P23" s="466" t="s">
        <v>403</v>
      </c>
      <c r="Q23" s="466" t="s">
        <v>404</v>
      </c>
      <c r="R23" s="466" t="s">
        <v>405</v>
      </c>
      <c r="S23" s="372"/>
    </row>
    <row r="24" spans="1:25" ht="15.75">
      <c r="A24" s="564" t="s">
        <v>54</v>
      </c>
      <c r="B24" s="565"/>
      <c r="C24" s="565"/>
      <c r="D24" s="244">
        <f t="shared" ref="D24:L24" si="2">SUM(D3:D23)</f>
        <v>0</v>
      </c>
      <c r="E24" s="244">
        <f t="shared" si="2"/>
        <v>0</v>
      </c>
      <c r="F24" s="244">
        <f t="shared" si="2"/>
        <v>0</v>
      </c>
      <c r="G24" s="244">
        <f t="shared" si="2"/>
        <v>0</v>
      </c>
      <c r="H24" s="244">
        <f t="shared" si="2"/>
        <v>0</v>
      </c>
      <c r="I24" s="244">
        <f t="shared" si="2"/>
        <v>0</v>
      </c>
      <c r="J24" s="244">
        <f t="shared" si="2"/>
        <v>0</v>
      </c>
      <c r="K24" s="244">
        <f t="shared" si="2"/>
        <v>0</v>
      </c>
      <c r="L24" s="244">
        <f t="shared" si="2"/>
        <v>2100</v>
      </c>
    </row>
    <row r="25" spans="1:25" ht="15.75">
      <c r="M25" s="125" t="s">
        <v>100</v>
      </c>
      <c r="N25" s="141"/>
      <c r="O25" s="141"/>
      <c r="P25" s="141"/>
      <c r="Q25" s="141"/>
      <c r="R25" s="141"/>
      <c r="S25" s="141"/>
      <c r="T25" s="118"/>
      <c r="U25" s="118"/>
      <c r="V25" s="118"/>
      <c r="W25" s="118"/>
      <c r="X25" s="5"/>
    </row>
    <row r="26" spans="1:25" ht="15.75">
      <c r="M26" s="238"/>
      <c r="N26" s="125" t="s">
        <v>398</v>
      </c>
      <c r="O26" s="238"/>
      <c r="P26" s="238"/>
      <c r="Q26" s="238"/>
      <c r="R26" s="238"/>
      <c r="S26" s="238"/>
      <c r="T26" s="238"/>
      <c r="U26" s="238"/>
      <c r="V26" s="238"/>
      <c r="W26" s="246"/>
      <c r="X26" s="246"/>
      <c r="Y26" s="246"/>
    </row>
    <row r="27" spans="1:25" ht="15.75">
      <c r="M27" s="246"/>
      <c r="N27" s="246"/>
      <c r="O27" s="141" t="s">
        <v>101</v>
      </c>
      <c r="P27" s="141"/>
      <c r="Q27" s="141"/>
      <c r="R27" s="141"/>
      <c r="S27" s="141"/>
      <c r="T27" s="141"/>
      <c r="U27" s="141"/>
      <c r="V27" s="141"/>
      <c r="W27" s="141"/>
      <c r="X27" s="246"/>
      <c r="Y27" s="245"/>
    </row>
    <row r="28" spans="1:25" ht="15.75">
      <c r="B28" s="132"/>
      <c r="M28" s="246"/>
      <c r="N28" s="246"/>
      <c r="O28" s="246"/>
      <c r="P28" s="247" t="s">
        <v>399</v>
      </c>
      <c r="Q28" s="246"/>
      <c r="R28" s="246"/>
      <c r="S28" s="247"/>
      <c r="T28" s="247"/>
      <c r="U28" s="247"/>
      <c r="V28" s="247"/>
      <c r="W28" s="247"/>
      <c r="X28" s="247"/>
      <c r="Y28" s="245"/>
    </row>
    <row r="29" spans="1:25" ht="15.75">
      <c r="B29" s="133"/>
      <c r="M29" s="246"/>
      <c r="N29" s="246"/>
      <c r="O29" s="246"/>
      <c r="P29" s="246"/>
      <c r="Q29" s="141" t="s">
        <v>400</v>
      </c>
      <c r="R29" s="141"/>
      <c r="S29" s="141"/>
      <c r="T29" s="247"/>
      <c r="U29" s="247"/>
      <c r="V29" s="141"/>
      <c r="W29" s="141"/>
      <c r="X29" s="141"/>
      <c r="Y29" s="245"/>
    </row>
    <row r="30" spans="1:25" ht="15.75">
      <c r="M30" s="246"/>
      <c r="N30" s="246"/>
      <c r="O30" s="246"/>
      <c r="P30" s="246"/>
      <c r="Q30" s="246"/>
      <c r="R30" s="247" t="s">
        <v>401</v>
      </c>
      <c r="S30" s="247"/>
      <c r="T30" s="247"/>
      <c r="U30" s="247"/>
      <c r="V30" s="247"/>
      <c r="W30" s="247"/>
      <c r="X30" s="247"/>
      <c r="Y30" s="245"/>
    </row>
    <row r="31" spans="1:25" ht="15.75">
      <c r="B31" s="132"/>
      <c r="C31" s="298"/>
      <c r="D31" s="7"/>
      <c r="E31" s="7"/>
      <c r="T31" s="127"/>
      <c r="Y31" s="245"/>
    </row>
    <row r="32" spans="1:25" ht="15.75">
      <c r="B32" s="133"/>
      <c r="C32" s="298"/>
      <c r="D32" s="7"/>
      <c r="E32" s="7"/>
      <c r="T32" s="127"/>
    </row>
    <row r="33" spans="3:20" ht="15.75">
      <c r="C33" s="90"/>
      <c r="D33" s="90"/>
      <c r="E33" s="90"/>
      <c r="F33" s="90"/>
      <c r="G33" s="90"/>
      <c r="H33" s="90"/>
      <c r="I33" s="90"/>
      <c r="J33" s="90"/>
      <c r="K33" s="90"/>
      <c r="L33" s="90"/>
      <c r="T33" s="127"/>
    </row>
    <row r="34" spans="3:20" ht="15.75">
      <c r="C34" s="298"/>
      <c r="D34" s="7"/>
      <c r="E34" s="7"/>
      <c r="T34" s="127"/>
    </row>
    <row r="35" spans="3:20">
      <c r="C35" s="298"/>
      <c r="D35" s="7"/>
      <c r="E35" s="7"/>
    </row>
    <row r="36" spans="3:20">
      <c r="C36" s="298"/>
      <c r="D36" s="7"/>
      <c r="E36" s="7"/>
    </row>
    <row r="37" spans="3:20">
      <c r="C37" s="298"/>
      <c r="D37" s="7"/>
      <c r="E37" s="7"/>
    </row>
    <row r="38" spans="3:20">
      <c r="C38" s="298"/>
      <c r="D38" s="7"/>
      <c r="E38" s="7"/>
    </row>
    <row r="39" spans="3:20">
      <c r="C39" s="298"/>
      <c r="D39" s="7"/>
      <c r="E39" s="7"/>
    </row>
    <row r="40" spans="3:20">
      <c r="C40" s="298"/>
      <c r="D40" s="7"/>
      <c r="E40" s="7"/>
    </row>
    <row r="41" spans="3:20">
      <c r="C41" s="298"/>
      <c r="D41" s="7"/>
      <c r="E41" s="7"/>
    </row>
    <row r="42" spans="3:20">
      <c r="C42" s="298"/>
      <c r="D42" s="7"/>
      <c r="E42" s="7"/>
    </row>
    <row r="43" spans="3:20">
      <c r="C43" s="298"/>
      <c r="D43" s="7"/>
      <c r="E43" s="7"/>
    </row>
    <row r="44" spans="3:20">
      <c r="C44" s="298"/>
      <c r="D44" s="7"/>
      <c r="E44" s="7"/>
    </row>
    <row r="45" spans="3:20">
      <c r="C45" s="298"/>
      <c r="D45" s="7"/>
      <c r="E45" s="7"/>
      <c r="F45" s="7"/>
    </row>
  </sheetData>
  <mergeCells count="8">
    <mergeCell ref="M1:S2"/>
    <mergeCell ref="L1:L2"/>
    <mergeCell ref="A24:C24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53"/>
  <sheetViews>
    <sheetView workbookViewId="0">
      <pane ySplit="2" topLeftCell="A3" activePane="bottomLeft" state="frozen"/>
      <selection pane="bottomLeft" activeCell="D30" sqref="D30"/>
    </sheetView>
  </sheetViews>
  <sheetFormatPr defaultRowHeight="15"/>
  <cols>
    <col min="1" max="1" width="19.5703125" style="102" bestFit="1" customWidth="1"/>
    <col min="2" max="2" width="26" style="103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46" t="s">
        <v>1</v>
      </c>
      <c r="B1" s="684" t="s">
        <v>0</v>
      </c>
      <c r="C1" s="686" t="s">
        <v>131</v>
      </c>
      <c r="D1" s="686"/>
      <c r="E1" s="686"/>
      <c r="F1" s="687" t="s">
        <v>29</v>
      </c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  <c r="R1" s="688"/>
      <c r="S1" s="688"/>
      <c r="T1" s="688"/>
      <c r="U1" s="688"/>
      <c r="V1" s="689"/>
    </row>
    <row r="2" spans="1:22" ht="16.5" thickBot="1">
      <c r="A2" s="547"/>
      <c r="B2" s="685"/>
      <c r="C2" s="100" t="s">
        <v>23</v>
      </c>
      <c r="D2" s="105" t="s">
        <v>9</v>
      </c>
      <c r="E2" s="107" t="s">
        <v>33</v>
      </c>
      <c r="F2" s="285">
        <v>61</v>
      </c>
      <c r="G2" s="285">
        <v>62</v>
      </c>
      <c r="H2" s="285">
        <v>63</v>
      </c>
      <c r="I2" s="286">
        <v>64</v>
      </c>
      <c r="J2" s="287" t="s">
        <v>435</v>
      </c>
      <c r="K2" s="287" t="s">
        <v>436</v>
      </c>
      <c r="L2" s="287" t="s">
        <v>437</v>
      </c>
      <c r="M2" s="288">
        <v>65</v>
      </c>
      <c r="N2" s="289" t="s">
        <v>438</v>
      </c>
      <c r="O2" s="289" t="s">
        <v>439</v>
      </c>
      <c r="P2" s="289" t="s">
        <v>440</v>
      </c>
      <c r="Q2" s="289" t="s">
        <v>441</v>
      </c>
      <c r="R2" s="289" t="s">
        <v>442</v>
      </c>
      <c r="S2" s="285">
        <v>67</v>
      </c>
      <c r="T2" s="179"/>
      <c r="U2" s="179"/>
      <c r="V2" s="284"/>
    </row>
    <row r="3" spans="1:22" s="138" customFormat="1">
      <c r="A3" s="419" t="str">
        <f>'1-συμβολαια'!A3</f>
        <v>1ο  [;;;??τραπεζας</v>
      </c>
      <c r="B3" s="415" t="str">
        <f>'1-συμβολαια'!C3</f>
        <v>δάνειο τοκοχρεωλυτικό</v>
      </c>
      <c r="C3" s="391">
        <f>'1-συμβολαια'!L3</f>
        <v>13552</v>
      </c>
      <c r="D3" s="416"/>
      <c r="E3" s="416">
        <f t="shared" ref="E3:E16" si="0">C3-D3</f>
        <v>13552</v>
      </c>
      <c r="F3" s="392">
        <v>61</v>
      </c>
      <c r="G3" s="392">
        <v>62</v>
      </c>
      <c r="H3" s="417"/>
      <c r="I3" s="418"/>
      <c r="J3" s="418"/>
      <c r="K3" s="418"/>
      <c r="L3" s="418"/>
      <c r="M3" s="418"/>
      <c r="N3" s="392"/>
      <c r="O3" s="392"/>
      <c r="P3" s="392"/>
      <c r="Q3" s="392"/>
      <c r="R3" s="392"/>
      <c r="S3" s="392"/>
      <c r="T3" s="392"/>
      <c r="U3" s="392"/>
      <c r="V3" s="392"/>
    </row>
    <row r="4" spans="1:22" s="138" customFormat="1">
      <c r="A4" s="419">
        <f>'1-συμβολαια'!A4</f>
        <v>0</v>
      </c>
      <c r="B4" s="415" t="str">
        <f>'1-συμβολαια'!C4</f>
        <v>υποθήκη δανείου</v>
      </c>
      <c r="C4" s="391">
        <f>'1-συμβολαια'!L4</f>
        <v>14152</v>
      </c>
      <c r="D4" s="416">
        <f>'1-συμβολαια'!N4</f>
        <v>0</v>
      </c>
      <c r="E4" s="416">
        <f t="shared" si="0"/>
        <v>14152</v>
      </c>
      <c r="F4" s="392">
        <v>61</v>
      </c>
      <c r="G4" s="392">
        <v>62</v>
      </c>
      <c r="H4" s="417"/>
      <c r="I4" s="418"/>
      <c r="J4" s="418"/>
      <c r="K4" s="418"/>
      <c r="L4" s="418"/>
      <c r="M4" s="418"/>
      <c r="N4" s="392"/>
      <c r="O4" s="392"/>
      <c r="P4" s="392"/>
      <c r="Q4" s="392"/>
      <c r="R4" s="392"/>
      <c r="S4" s="392"/>
      <c r="T4" s="392"/>
      <c r="U4" s="392"/>
      <c r="V4" s="392"/>
    </row>
    <row r="5" spans="1:22" s="138" customFormat="1">
      <c r="A5" s="419">
        <f>'1-συμβολαια'!A5</f>
        <v>0</v>
      </c>
      <c r="B5" s="415" t="str">
        <f>'1-συμβολαια'!C5</f>
        <v>δανείου ΤΟΚΟΙ</v>
      </c>
      <c r="C5" s="391">
        <f>'1-συμβολαια'!L5</f>
        <v>24521.72005</v>
      </c>
      <c r="D5" s="391">
        <f>'1-συμβολαια'!N5</f>
        <v>0</v>
      </c>
      <c r="E5" s="391">
        <f t="shared" si="0"/>
        <v>24521.72005</v>
      </c>
      <c r="F5" s="392">
        <v>61</v>
      </c>
      <c r="G5" s="392">
        <v>62</v>
      </c>
      <c r="H5" s="417"/>
      <c r="I5" s="418"/>
      <c r="J5" s="418"/>
      <c r="K5" s="418"/>
      <c r="L5" s="418"/>
      <c r="M5" s="418"/>
      <c r="N5" s="392"/>
      <c r="O5" s="392"/>
      <c r="P5" s="392"/>
      <c r="Q5" s="392"/>
      <c r="R5" s="392"/>
      <c r="S5" s="392"/>
      <c r="T5" s="392"/>
      <c r="U5" s="392"/>
      <c r="V5" s="392"/>
    </row>
    <row r="6" spans="1:22" s="138" customFormat="1">
      <c r="A6" s="484" t="str">
        <f>'1-συμβολαια'!A6</f>
        <v>1ο  [;;;??τραπεζας</v>
      </c>
      <c r="B6" s="415" t="str">
        <f>'1-συμβολαια'!C6</f>
        <v>δάνειο τοκοχρεωλυτικό</v>
      </c>
      <c r="C6" s="391">
        <f>'1-συμβολαια'!L6</f>
        <v>8664.5</v>
      </c>
      <c r="D6" s="391">
        <f>'1-συμβολαια'!N6</f>
        <v>0</v>
      </c>
      <c r="E6" s="391">
        <f t="shared" si="0"/>
        <v>8664.5</v>
      </c>
      <c r="F6" s="392">
        <v>61</v>
      </c>
      <c r="G6" s="392">
        <v>62</v>
      </c>
      <c r="H6" s="417"/>
      <c r="I6" s="418"/>
      <c r="J6" s="418"/>
      <c r="K6" s="418"/>
      <c r="L6" s="418"/>
      <c r="M6" s="418"/>
      <c r="N6" s="392"/>
      <c r="O6" s="392"/>
      <c r="P6" s="392"/>
      <c r="Q6" s="392"/>
      <c r="R6" s="392"/>
      <c r="S6" s="392"/>
      <c r="T6" s="392"/>
      <c r="U6" s="392"/>
      <c r="V6" s="392"/>
    </row>
    <row r="7" spans="1:22" s="138" customFormat="1">
      <c r="A7" s="484">
        <f>'1-συμβολαια'!A7</f>
        <v>0</v>
      </c>
      <c r="B7" s="415" t="str">
        <f>'1-συμβολαια'!C7</f>
        <v>υποθήκη δανείου</v>
      </c>
      <c r="C7" s="391">
        <f>'1-συμβολαια'!L7</f>
        <v>9264.5</v>
      </c>
      <c r="D7" s="391">
        <f>'1-συμβολαια'!N7</f>
        <v>0</v>
      </c>
      <c r="E7" s="391">
        <f t="shared" si="0"/>
        <v>9264.5</v>
      </c>
      <c r="F7" s="392">
        <v>61</v>
      </c>
      <c r="G7" s="392">
        <v>62</v>
      </c>
      <c r="H7" s="417"/>
      <c r="I7" s="418"/>
      <c r="J7" s="418"/>
      <c r="K7" s="418"/>
      <c r="L7" s="418"/>
      <c r="M7" s="418"/>
      <c r="N7" s="392"/>
      <c r="O7" s="392"/>
      <c r="P7" s="392"/>
      <c r="Q7" s="392"/>
      <c r="R7" s="392"/>
      <c r="S7" s="392"/>
      <c r="T7" s="392"/>
      <c r="U7" s="392"/>
      <c r="V7" s="392"/>
    </row>
    <row r="8" spans="1:22" s="138" customFormat="1">
      <c r="A8" s="484">
        <f>'1-συμβολαια'!A8</f>
        <v>0</v>
      </c>
      <c r="B8" s="415" t="str">
        <f>'1-συμβολαια'!C8</f>
        <v>δανείου ΤΟΚΟΙ</v>
      </c>
      <c r="C8" s="391">
        <f>'1-συμβολαια'!L8</f>
        <v>14746.72005</v>
      </c>
      <c r="D8" s="416">
        <f>'1-συμβολαια'!N8</f>
        <v>0</v>
      </c>
      <c r="E8" s="416">
        <f t="shared" si="0"/>
        <v>14746.72005</v>
      </c>
      <c r="F8" s="392">
        <v>61</v>
      </c>
      <c r="G8" s="392">
        <v>62</v>
      </c>
      <c r="H8" s="417"/>
      <c r="I8" s="418"/>
      <c r="J8" s="418"/>
      <c r="K8" s="418"/>
      <c r="L8" s="418"/>
      <c r="M8" s="418"/>
      <c r="N8" s="392"/>
      <c r="O8" s="392"/>
      <c r="P8" s="392"/>
      <c r="Q8" s="392"/>
      <c r="R8" s="392"/>
      <c r="S8" s="392"/>
      <c r="T8" s="392"/>
      <c r="U8" s="392"/>
      <c r="V8" s="392"/>
    </row>
    <row r="9" spans="1:22" s="138" customFormat="1">
      <c r="A9" s="419" t="str">
        <f>'1-συμβολαια'!A9</f>
        <v>1ο  [;;;??τραπεζας</v>
      </c>
      <c r="B9" s="415" t="str">
        <f>'1-συμβολαια'!C9</f>
        <v>δάνειο τοκοχρεωλυτικό</v>
      </c>
      <c r="C9" s="391">
        <f>'1-συμβολαια'!L9</f>
        <v>9642</v>
      </c>
      <c r="D9" s="416">
        <f>'1-συμβολαια'!N9</f>
        <v>0</v>
      </c>
      <c r="E9" s="416">
        <f t="shared" si="0"/>
        <v>9642</v>
      </c>
      <c r="F9" s="392">
        <v>61</v>
      </c>
      <c r="G9" s="392">
        <v>62</v>
      </c>
      <c r="H9" s="417"/>
      <c r="I9" s="418"/>
      <c r="J9" s="418"/>
      <c r="K9" s="418"/>
      <c r="L9" s="418"/>
      <c r="M9" s="418"/>
      <c r="N9" s="392"/>
      <c r="O9" s="392"/>
      <c r="P9" s="392"/>
      <c r="Q9" s="392"/>
      <c r="R9" s="392"/>
      <c r="S9" s="392"/>
      <c r="T9" s="392"/>
      <c r="U9" s="392"/>
      <c r="V9" s="392"/>
    </row>
    <row r="10" spans="1:22" s="138" customFormat="1">
      <c r="A10" s="419">
        <f>'1-συμβολαια'!A10</f>
        <v>0</v>
      </c>
      <c r="B10" s="415" t="str">
        <f>'1-συμβολαια'!C10</f>
        <v>υποθήκη δανείου</v>
      </c>
      <c r="C10" s="391">
        <f>'1-συμβολαια'!L10</f>
        <v>10242</v>
      </c>
      <c r="D10" s="416">
        <f>'1-συμβολαια'!N10</f>
        <v>0</v>
      </c>
      <c r="E10" s="416">
        <f t="shared" si="0"/>
        <v>10242</v>
      </c>
      <c r="F10" s="392">
        <v>61</v>
      </c>
      <c r="G10" s="392">
        <v>62</v>
      </c>
      <c r="H10" s="417"/>
      <c r="I10" s="418"/>
      <c r="J10" s="418"/>
      <c r="K10" s="418"/>
      <c r="L10" s="418"/>
      <c r="M10" s="418"/>
      <c r="N10" s="392"/>
      <c r="O10" s="392"/>
      <c r="P10" s="392"/>
      <c r="Q10" s="392"/>
      <c r="R10" s="392"/>
      <c r="S10" s="392"/>
      <c r="T10" s="392"/>
      <c r="U10" s="392"/>
      <c r="V10" s="392"/>
    </row>
    <row r="11" spans="1:22" s="138" customFormat="1">
      <c r="A11" s="419">
        <f>'1-συμβολαια'!A11</f>
        <v>0</v>
      </c>
      <c r="B11" s="415" t="str">
        <f>'1-συμβολαια'!C11</f>
        <v>δανείου ΤΟΚΟΙ</v>
      </c>
      <c r="C11" s="391">
        <f>'1-συμβολαια'!L11</f>
        <v>16918.9401</v>
      </c>
      <c r="D11" s="416">
        <f>'1-συμβολαια'!N11</f>
        <v>0</v>
      </c>
      <c r="E11" s="416">
        <f t="shared" si="0"/>
        <v>16918.9401</v>
      </c>
      <c r="F11" s="392">
        <v>61</v>
      </c>
      <c r="G11" s="392">
        <v>62</v>
      </c>
      <c r="H11" s="417"/>
      <c r="I11" s="418"/>
      <c r="J11" s="418"/>
      <c r="K11" s="418"/>
      <c r="L11" s="418"/>
      <c r="M11" s="418"/>
      <c r="N11" s="392"/>
      <c r="O11" s="392"/>
      <c r="P11" s="392"/>
      <c r="Q11" s="392"/>
      <c r="R11" s="392"/>
      <c r="S11" s="392"/>
      <c r="T11" s="392"/>
      <c r="U11" s="392"/>
      <c r="V11" s="392"/>
    </row>
    <row r="12" spans="1:22" s="138" customFormat="1">
      <c r="A12" s="484" t="str">
        <f>'1-συμβολαια'!A12</f>
        <v>1ο  [;;;??τραπεζας</v>
      </c>
      <c r="B12" s="415" t="str">
        <f>'1-συμβολαια'!C12</f>
        <v>δάνειο τοκοχρεωλυτικό</v>
      </c>
      <c r="C12" s="391">
        <f>'1-συμβολαια'!L12</f>
        <v>15507</v>
      </c>
      <c r="D12" s="416">
        <f>'1-συμβολαια'!N12</f>
        <v>0</v>
      </c>
      <c r="E12" s="416">
        <f t="shared" si="0"/>
        <v>15507</v>
      </c>
      <c r="F12" s="392">
        <v>61</v>
      </c>
      <c r="G12" s="392">
        <v>62</v>
      </c>
      <c r="H12" s="417"/>
      <c r="I12" s="418"/>
      <c r="J12" s="418"/>
      <c r="K12" s="418"/>
      <c r="L12" s="418"/>
      <c r="M12" s="418"/>
      <c r="N12" s="392"/>
      <c r="O12" s="392"/>
      <c r="P12" s="392"/>
      <c r="Q12" s="392"/>
      <c r="R12" s="392"/>
      <c r="S12" s="392"/>
      <c r="T12" s="392"/>
      <c r="U12" s="392"/>
      <c r="V12" s="392"/>
    </row>
    <row r="13" spans="1:22" s="138" customFormat="1">
      <c r="A13" s="484">
        <f>'1-συμβολαια'!A13</f>
        <v>0</v>
      </c>
      <c r="B13" s="415" t="str">
        <f>'1-συμβολαια'!C13</f>
        <v>υποθήκη δανείου</v>
      </c>
      <c r="C13" s="391">
        <f>'1-συμβολαια'!L13</f>
        <v>16107</v>
      </c>
      <c r="D13" s="416">
        <f>'1-συμβολαια'!N13</f>
        <v>0</v>
      </c>
      <c r="E13" s="416">
        <f t="shared" si="0"/>
        <v>16107</v>
      </c>
      <c r="F13" s="392">
        <v>61</v>
      </c>
      <c r="G13" s="392">
        <v>62</v>
      </c>
      <c r="H13" s="417"/>
      <c r="I13" s="418"/>
      <c r="J13" s="418"/>
      <c r="K13" s="418"/>
      <c r="L13" s="418"/>
      <c r="M13" s="418"/>
      <c r="N13" s="392"/>
      <c r="O13" s="392"/>
      <c r="P13" s="392"/>
      <c r="Q13" s="392"/>
      <c r="R13" s="392"/>
      <c r="S13" s="392"/>
      <c r="T13" s="392"/>
      <c r="U13" s="392"/>
      <c r="V13" s="392"/>
    </row>
    <row r="14" spans="1:22" s="138" customFormat="1">
      <c r="A14" s="484">
        <f>'1-συμβολαια'!A14</f>
        <v>0</v>
      </c>
      <c r="B14" s="415" t="str">
        <f>'1-συμβολαια'!C14</f>
        <v>δανείου ΤΟΚΟΙ</v>
      </c>
      <c r="C14" s="391">
        <f>'1-συμβολαια'!L14</f>
        <v>28866.16015</v>
      </c>
      <c r="D14" s="416">
        <f>'1-συμβολαια'!N14</f>
        <v>0</v>
      </c>
      <c r="E14" s="416">
        <f t="shared" si="0"/>
        <v>28866.16015</v>
      </c>
      <c r="F14" s="392">
        <v>61</v>
      </c>
      <c r="G14" s="392">
        <v>62</v>
      </c>
      <c r="H14" s="417"/>
      <c r="I14" s="418"/>
      <c r="J14" s="418"/>
      <c r="K14" s="418"/>
      <c r="L14" s="418"/>
      <c r="M14" s="418"/>
      <c r="N14" s="392"/>
      <c r="O14" s="392"/>
      <c r="P14" s="392"/>
      <c r="Q14" s="392"/>
      <c r="R14" s="392"/>
      <c r="S14" s="392"/>
      <c r="T14" s="392"/>
      <c r="U14" s="392"/>
      <c r="V14" s="392"/>
    </row>
    <row r="15" spans="1:22" s="138" customFormat="1">
      <c r="A15" s="419" t="str">
        <f>'1-συμβολαια'!A15</f>
        <v>1ο  [;;;??τραπεζας</v>
      </c>
      <c r="B15" s="415" t="str">
        <f>'1-συμβολαια'!C15</f>
        <v>δάνειο τοκοχρεωλυτικό</v>
      </c>
      <c r="C15" s="391">
        <f>'1-συμβολαια'!L15</f>
        <v>25282</v>
      </c>
      <c r="D15" s="416">
        <f>'1-συμβολαια'!N15</f>
        <v>0</v>
      </c>
      <c r="E15" s="416">
        <f t="shared" si="0"/>
        <v>25282</v>
      </c>
      <c r="F15" s="392">
        <v>61</v>
      </c>
      <c r="G15" s="392">
        <v>62</v>
      </c>
      <c r="H15" s="417"/>
      <c r="I15" s="418"/>
      <c r="J15" s="418"/>
      <c r="K15" s="418"/>
      <c r="L15" s="418"/>
      <c r="M15" s="418"/>
      <c r="N15" s="392"/>
      <c r="O15" s="392"/>
      <c r="P15" s="392"/>
      <c r="Q15" s="392"/>
      <c r="R15" s="392"/>
      <c r="S15" s="392"/>
      <c r="T15" s="392"/>
      <c r="U15" s="392"/>
      <c r="V15" s="392"/>
    </row>
    <row r="16" spans="1:22" s="138" customFormat="1">
      <c r="A16" s="419">
        <f>'1-συμβολαια'!A16</f>
        <v>0</v>
      </c>
      <c r="B16" s="415" t="str">
        <f>'1-συμβολαια'!C16</f>
        <v>υποθήκη δανείου</v>
      </c>
      <c r="C16" s="391">
        <f>'1-συμβολαια'!L16</f>
        <v>25882</v>
      </c>
      <c r="D16" s="416">
        <f>'1-συμβολαια'!N16</f>
        <v>0</v>
      </c>
      <c r="E16" s="416">
        <f t="shared" si="0"/>
        <v>25882</v>
      </c>
      <c r="F16" s="392">
        <v>61</v>
      </c>
      <c r="G16" s="392">
        <v>62</v>
      </c>
      <c r="H16" s="417"/>
      <c r="I16" s="418"/>
      <c r="J16" s="418"/>
      <c r="K16" s="418"/>
      <c r="L16" s="418"/>
      <c r="M16" s="418"/>
      <c r="N16" s="392"/>
      <c r="O16" s="392"/>
      <c r="P16" s="392"/>
      <c r="Q16" s="392"/>
      <c r="R16" s="392"/>
      <c r="S16" s="392"/>
      <c r="T16" s="392"/>
      <c r="U16" s="392"/>
      <c r="V16" s="392"/>
    </row>
    <row r="17" spans="1:22" s="138" customFormat="1">
      <c r="A17" s="419">
        <f>'1-συμβολαια'!A17</f>
        <v>0</v>
      </c>
      <c r="B17" s="415" t="str">
        <f>'1-συμβολαια'!C17</f>
        <v>δανείου ΤΟΚΟΙ</v>
      </c>
      <c r="C17" s="391">
        <f>'1-συμβολαια'!L17</f>
        <v>48416.160149999996</v>
      </c>
      <c r="D17" s="416">
        <f>'1-συμβολαια'!N17</f>
        <v>0</v>
      </c>
      <c r="E17" s="416">
        <f t="shared" ref="E17:E23" si="1">C17-D17</f>
        <v>48416.160149999996</v>
      </c>
      <c r="F17" s="392">
        <v>61</v>
      </c>
      <c r="G17" s="392">
        <v>62</v>
      </c>
      <c r="H17" s="417"/>
      <c r="I17" s="418"/>
      <c r="J17" s="418"/>
      <c r="K17" s="418"/>
      <c r="L17" s="418"/>
      <c r="M17" s="418"/>
      <c r="N17" s="392"/>
      <c r="O17" s="392"/>
      <c r="P17" s="392"/>
      <c r="Q17" s="392"/>
      <c r="R17" s="392"/>
      <c r="S17" s="392"/>
      <c r="T17" s="392"/>
      <c r="U17" s="392"/>
      <c r="V17" s="392"/>
    </row>
    <row r="18" spans="1:22" s="138" customFormat="1">
      <c r="A18" s="484" t="str">
        <f>'1-συμβολαια'!A18</f>
        <v>1ο  [;;;??τραπεζας</v>
      </c>
      <c r="B18" s="415" t="str">
        <f>'1-συμβολαια'!C18</f>
        <v>δάνειο τοκοχρεωλυτικό</v>
      </c>
      <c r="C18" s="391">
        <f>'1-συμβολαια'!L18</f>
        <v>11597</v>
      </c>
      <c r="D18" s="416">
        <f>'1-συμβολαια'!N18</f>
        <v>0</v>
      </c>
      <c r="E18" s="416">
        <f t="shared" si="1"/>
        <v>11597</v>
      </c>
      <c r="F18" s="392">
        <v>61</v>
      </c>
      <c r="G18" s="392">
        <v>62</v>
      </c>
      <c r="H18" s="417"/>
      <c r="I18" s="418"/>
      <c r="J18" s="418"/>
      <c r="K18" s="418"/>
      <c r="L18" s="418"/>
      <c r="M18" s="418"/>
      <c r="N18" s="392"/>
      <c r="O18" s="392"/>
      <c r="P18" s="392"/>
      <c r="Q18" s="392"/>
      <c r="R18" s="392"/>
      <c r="S18" s="392"/>
      <c r="T18" s="392"/>
      <c r="U18" s="392"/>
      <c r="V18" s="392"/>
    </row>
    <row r="19" spans="1:22" s="138" customFormat="1">
      <c r="A19" s="484">
        <f>'1-συμβολαια'!A19</f>
        <v>0</v>
      </c>
      <c r="B19" s="415" t="str">
        <f>'1-συμβολαια'!C19</f>
        <v>υποθήκη δανείου</v>
      </c>
      <c r="C19" s="391">
        <f>'1-συμβολαια'!L19</f>
        <v>12197</v>
      </c>
      <c r="D19" s="416">
        <f>'1-συμβολαια'!N19</f>
        <v>0</v>
      </c>
      <c r="E19" s="416">
        <f t="shared" si="1"/>
        <v>12197</v>
      </c>
      <c r="F19" s="392">
        <v>61</v>
      </c>
      <c r="G19" s="392">
        <v>62</v>
      </c>
      <c r="H19" s="417"/>
      <c r="I19" s="418"/>
      <c r="J19" s="418"/>
      <c r="K19" s="418"/>
      <c r="L19" s="418"/>
      <c r="M19" s="418"/>
      <c r="N19" s="392"/>
      <c r="O19" s="392"/>
      <c r="P19" s="392"/>
      <c r="Q19" s="392"/>
      <c r="R19" s="392"/>
      <c r="S19" s="392"/>
      <c r="T19" s="392"/>
      <c r="U19" s="392"/>
      <c r="V19" s="392"/>
    </row>
    <row r="20" spans="1:22" s="138" customFormat="1">
      <c r="A20" s="484">
        <f>'1-συμβολαια'!A20</f>
        <v>0</v>
      </c>
      <c r="B20" s="415" t="str">
        <f>'1-συμβολαια'!C20</f>
        <v>δανείου ΤΟΚΟΙ</v>
      </c>
      <c r="C20" s="391">
        <f>'1-συμβολαια'!L20</f>
        <v>21263.3802</v>
      </c>
      <c r="D20" s="416">
        <f>'1-συμβολαια'!N20</f>
        <v>0</v>
      </c>
      <c r="E20" s="416">
        <f t="shared" si="1"/>
        <v>21263.3802</v>
      </c>
      <c r="F20" s="392">
        <v>61</v>
      </c>
      <c r="G20" s="392">
        <v>62</v>
      </c>
      <c r="H20" s="417"/>
      <c r="I20" s="418"/>
      <c r="J20" s="418"/>
      <c r="K20" s="418"/>
      <c r="L20" s="418"/>
      <c r="M20" s="418"/>
      <c r="N20" s="392"/>
      <c r="O20" s="392"/>
      <c r="P20" s="392"/>
      <c r="Q20" s="392"/>
      <c r="R20" s="392"/>
      <c r="S20" s="392"/>
      <c r="T20" s="392"/>
      <c r="U20" s="392"/>
      <c r="V20" s="392"/>
    </row>
    <row r="21" spans="1:22" s="138" customFormat="1">
      <c r="A21" s="419" t="str">
        <f>'1-συμβολαια'!A21</f>
        <v xml:space="preserve">1ο    </v>
      </c>
      <c r="B21" s="415" t="str">
        <f>'1-συμβολαια'!C21</f>
        <v>δάνειο τοκοχρεωλυτικό</v>
      </c>
      <c r="C21" s="391"/>
      <c r="D21" s="416"/>
      <c r="E21" s="416"/>
      <c r="F21" s="392"/>
      <c r="G21" s="392"/>
      <c r="H21" s="417"/>
      <c r="I21" s="418"/>
      <c r="J21" s="418"/>
      <c r="K21" s="418"/>
      <c r="L21" s="418"/>
      <c r="M21" s="418"/>
      <c r="N21" s="392"/>
      <c r="O21" s="392"/>
      <c r="P21" s="392"/>
      <c r="Q21" s="392"/>
      <c r="R21" s="392"/>
      <c r="S21" s="392"/>
      <c r="T21" s="392"/>
      <c r="U21" s="392"/>
      <c r="V21" s="392"/>
    </row>
    <row r="22" spans="1:22" s="138" customFormat="1">
      <c r="A22" s="419">
        <f>'1-συμβολαια'!A22</f>
        <v>0</v>
      </c>
      <c r="B22" s="415" t="str">
        <f>'1-συμβολαια'!C22</f>
        <v>υποθήκη δανείου</v>
      </c>
      <c r="C22" s="391">
        <f>'1-συμβολαια'!L22</f>
        <v>5354.5</v>
      </c>
      <c r="D22" s="416">
        <f>'1-συμβολαια'!N22</f>
        <v>0</v>
      </c>
      <c r="E22" s="416">
        <f t="shared" si="1"/>
        <v>5354.5</v>
      </c>
      <c r="F22" s="392">
        <v>61</v>
      </c>
      <c r="G22" s="392">
        <v>62</v>
      </c>
      <c r="H22" s="417"/>
      <c r="I22" s="418"/>
      <c r="J22" s="418"/>
      <c r="K22" s="418"/>
      <c r="L22" s="418"/>
      <c r="M22" s="418"/>
      <c r="N22" s="392"/>
      <c r="O22" s="392"/>
      <c r="P22" s="392"/>
      <c r="Q22" s="392"/>
      <c r="R22" s="392"/>
      <c r="S22" s="392"/>
      <c r="T22" s="392"/>
      <c r="U22" s="392"/>
      <c r="V22" s="392"/>
    </row>
    <row r="23" spans="1:22" s="138" customFormat="1" ht="15.75" thickBot="1">
      <c r="A23" s="420">
        <f>'1-συμβολαια'!A23</f>
        <v>0</v>
      </c>
      <c r="B23" s="421" t="str">
        <f>'1-συμβολαια'!C23</f>
        <v>δανείου ΤΟΚΟΙ</v>
      </c>
      <c r="C23" s="394">
        <f>'1-συμβολαια'!L23</f>
        <v>7143.9400999999998</v>
      </c>
      <c r="D23" s="394">
        <f>'1-συμβολαια'!N23</f>
        <v>0</v>
      </c>
      <c r="E23" s="394">
        <f t="shared" si="1"/>
        <v>7143.9400999999998</v>
      </c>
      <c r="F23" s="395">
        <v>61</v>
      </c>
      <c r="G23" s="395">
        <v>62</v>
      </c>
      <c r="H23" s="422"/>
      <c r="I23" s="423"/>
      <c r="J23" s="423"/>
      <c r="K23" s="423"/>
      <c r="L23" s="423"/>
      <c r="M23" s="423"/>
      <c r="N23" s="395"/>
      <c r="O23" s="395"/>
      <c r="P23" s="395"/>
      <c r="Q23" s="395"/>
      <c r="R23" s="395"/>
      <c r="S23" s="395"/>
      <c r="T23" s="395"/>
      <c r="U23" s="395"/>
      <c r="V23" s="395"/>
    </row>
    <row r="24" spans="1:22" ht="15.75">
      <c r="A24" s="564" t="s">
        <v>45</v>
      </c>
      <c r="B24" s="565"/>
      <c r="C24" s="106">
        <f>SUM(C3:C23)</f>
        <v>339320.52080000006</v>
      </c>
      <c r="D24" s="106">
        <f>SUM(D3:D23)</f>
        <v>0</v>
      </c>
      <c r="E24" s="106">
        <f>SUM(E3:E23)</f>
        <v>339320.52080000006</v>
      </c>
      <c r="I24" s="65">
        <f t="shared" ref="I24:T24" si="2">SUM(I3:I23)</f>
        <v>0</v>
      </c>
      <c r="J24" s="65">
        <f t="shared" si="2"/>
        <v>0</v>
      </c>
      <c r="K24" s="65">
        <f t="shared" si="2"/>
        <v>0</v>
      </c>
      <c r="L24" s="65">
        <f t="shared" si="2"/>
        <v>0</v>
      </c>
      <c r="M24" s="65">
        <f t="shared" si="2"/>
        <v>0</v>
      </c>
      <c r="N24" s="65">
        <f t="shared" si="2"/>
        <v>0</v>
      </c>
      <c r="O24" s="65">
        <f t="shared" si="2"/>
        <v>0</v>
      </c>
      <c r="P24" s="65">
        <f t="shared" si="2"/>
        <v>0</v>
      </c>
      <c r="Q24" s="65">
        <f t="shared" si="2"/>
        <v>0</v>
      </c>
      <c r="R24" s="65">
        <f t="shared" si="2"/>
        <v>0</v>
      </c>
      <c r="S24" s="65">
        <f t="shared" si="2"/>
        <v>0</v>
      </c>
      <c r="T24" s="65">
        <f t="shared" si="2"/>
        <v>0</v>
      </c>
    </row>
    <row r="25" spans="1:22"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</row>
    <row r="26" spans="1:22" ht="15.75">
      <c r="F26" s="161" t="s">
        <v>228</v>
      </c>
      <c r="G26" s="125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  <c r="V26" s="291"/>
    </row>
    <row r="27" spans="1:22" ht="15.75">
      <c r="F27" s="292"/>
      <c r="G27" s="141" t="s">
        <v>229</v>
      </c>
      <c r="H27" s="290"/>
      <c r="I27" s="290"/>
      <c r="J27" s="290"/>
      <c r="K27" s="290"/>
      <c r="L27" s="290"/>
      <c r="M27" s="290"/>
      <c r="N27" s="290"/>
      <c r="O27" s="290"/>
      <c r="P27" s="290"/>
      <c r="Q27" s="290"/>
      <c r="R27" s="290"/>
      <c r="S27" s="290"/>
      <c r="T27" s="290"/>
      <c r="U27" s="290"/>
      <c r="V27" s="291"/>
    </row>
    <row r="28" spans="1:22" ht="15.75">
      <c r="F28" s="291"/>
      <c r="G28" s="291"/>
      <c r="H28" s="161" t="s">
        <v>230</v>
      </c>
      <c r="I28" s="125"/>
      <c r="J28" s="125"/>
      <c r="K28" s="125"/>
      <c r="L28" s="290"/>
      <c r="M28" s="290"/>
      <c r="N28" s="290"/>
      <c r="O28" s="290"/>
      <c r="P28" s="290"/>
      <c r="Q28" s="290"/>
      <c r="R28" s="290"/>
      <c r="S28" s="290"/>
      <c r="T28" s="290"/>
      <c r="U28" s="290"/>
      <c r="V28" s="291"/>
    </row>
    <row r="29" spans="1:22" ht="15.75">
      <c r="F29" s="291"/>
      <c r="G29" s="292"/>
      <c r="H29" s="291"/>
      <c r="I29" s="141" t="s">
        <v>250</v>
      </c>
      <c r="J29" s="141"/>
      <c r="K29" s="141"/>
      <c r="L29" s="293"/>
      <c r="M29" s="293"/>
      <c r="N29" s="293"/>
      <c r="O29" s="293"/>
      <c r="P29" s="293"/>
      <c r="Q29" s="293"/>
      <c r="R29" s="293"/>
      <c r="S29" s="293"/>
      <c r="T29" s="293"/>
      <c r="U29" s="290"/>
      <c r="V29" s="291"/>
    </row>
    <row r="30" spans="1:22" ht="15.75">
      <c r="F30" s="291"/>
      <c r="G30" s="292"/>
      <c r="H30" s="291"/>
      <c r="I30" s="141"/>
      <c r="J30" s="161" t="s">
        <v>443</v>
      </c>
      <c r="K30" s="141"/>
      <c r="L30" s="293"/>
      <c r="M30" s="293"/>
      <c r="N30" s="293"/>
      <c r="O30" s="293"/>
      <c r="P30" s="293"/>
      <c r="Q30" s="293"/>
      <c r="R30" s="293"/>
      <c r="S30" s="293"/>
      <c r="T30" s="293"/>
      <c r="U30" s="290"/>
      <c r="V30" s="291"/>
    </row>
    <row r="31" spans="1:22" ht="15.75">
      <c r="F31" s="291"/>
      <c r="G31" s="292"/>
      <c r="H31" s="291"/>
      <c r="I31" s="141"/>
      <c r="J31" s="141"/>
      <c r="K31" s="141" t="s">
        <v>444</v>
      </c>
      <c r="L31" s="293"/>
      <c r="M31" s="293"/>
      <c r="N31" s="293"/>
      <c r="O31" s="293"/>
      <c r="P31" s="293"/>
      <c r="Q31" s="293"/>
      <c r="R31" s="293"/>
      <c r="S31" s="293"/>
      <c r="T31" s="293"/>
      <c r="U31" s="290"/>
      <c r="V31" s="291"/>
    </row>
    <row r="32" spans="1:22" ht="15.75">
      <c r="F32" s="291"/>
      <c r="G32" s="291"/>
      <c r="H32" s="290"/>
      <c r="I32" s="293"/>
      <c r="J32" s="293"/>
      <c r="K32" s="293"/>
      <c r="L32" s="161" t="s">
        <v>445</v>
      </c>
      <c r="M32" s="293"/>
      <c r="N32" s="293"/>
      <c r="O32" s="293"/>
      <c r="P32" s="293"/>
      <c r="Q32" s="293"/>
      <c r="R32" s="293"/>
      <c r="S32" s="293"/>
      <c r="T32" s="293"/>
      <c r="U32" s="290"/>
      <c r="V32" s="291"/>
    </row>
    <row r="33" spans="2:22" ht="15.75">
      <c r="B33" s="132"/>
      <c r="C33" s="104">
        <f>SUM(C25:C26)</f>
        <v>0</v>
      </c>
      <c r="F33" s="290"/>
      <c r="G33" s="290"/>
      <c r="H33" s="290"/>
      <c r="I33" s="293"/>
      <c r="J33" s="293"/>
      <c r="K33" s="293"/>
      <c r="L33" s="293"/>
      <c r="M33" s="141" t="s">
        <v>251</v>
      </c>
      <c r="N33" s="293"/>
      <c r="O33" s="293"/>
      <c r="P33" s="293"/>
      <c r="Q33" s="293"/>
      <c r="R33" s="293"/>
      <c r="S33" s="293"/>
      <c r="T33" s="293"/>
      <c r="U33" s="290"/>
      <c r="V33" s="291"/>
    </row>
    <row r="34" spans="2:22" ht="15.75">
      <c r="B34" s="133"/>
      <c r="F34" s="291"/>
      <c r="G34" s="291"/>
      <c r="H34" s="290"/>
      <c r="I34" s="293"/>
      <c r="J34" s="293"/>
      <c r="K34" s="293"/>
      <c r="L34" s="293"/>
      <c r="M34" s="293"/>
      <c r="N34" s="161" t="s">
        <v>446</v>
      </c>
      <c r="O34" s="293"/>
      <c r="P34" s="293"/>
      <c r="Q34" s="293"/>
      <c r="R34" s="293"/>
      <c r="S34" s="293"/>
      <c r="T34" s="293"/>
      <c r="U34" s="290"/>
      <c r="V34" s="291"/>
    </row>
    <row r="35" spans="2:22" ht="15.75">
      <c r="F35" s="291"/>
      <c r="G35" s="291"/>
      <c r="H35" s="290"/>
      <c r="I35" s="293"/>
      <c r="J35" s="293"/>
      <c r="K35" s="293"/>
      <c r="L35" s="293"/>
      <c r="M35" s="293"/>
      <c r="N35" s="293"/>
      <c r="O35" s="141" t="s">
        <v>447</v>
      </c>
      <c r="P35" s="293"/>
      <c r="Q35" s="293"/>
      <c r="R35" s="293"/>
      <c r="S35" s="293"/>
      <c r="T35" s="293"/>
      <c r="U35" s="290"/>
      <c r="V35" s="291"/>
    </row>
    <row r="36" spans="2:22" ht="15.75">
      <c r="F36" s="291"/>
      <c r="G36" s="291"/>
      <c r="H36" s="290"/>
      <c r="I36" s="293"/>
      <c r="J36" s="293"/>
      <c r="K36" s="293"/>
      <c r="L36" s="293"/>
      <c r="M36" s="293"/>
      <c r="N36" s="293"/>
      <c r="O36" s="293"/>
      <c r="P36" s="161" t="s">
        <v>252</v>
      </c>
      <c r="Q36" s="293"/>
      <c r="R36" s="293"/>
      <c r="S36" s="293"/>
      <c r="T36" s="293"/>
      <c r="U36" s="290"/>
      <c r="V36" s="291"/>
    </row>
    <row r="37" spans="2:22" ht="15.75">
      <c r="F37" s="291"/>
      <c r="G37" s="291"/>
      <c r="H37" s="290"/>
      <c r="I37" s="293"/>
      <c r="J37" s="293"/>
      <c r="K37" s="293"/>
      <c r="L37" s="293"/>
      <c r="M37" s="293"/>
      <c r="N37" s="293"/>
      <c r="O37" s="293"/>
      <c r="P37" s="293"/>
      <c r="Q37" s="141" t="s">
        <v>253</v>
      </c>
      <c r="R37" s="141"/>
      <c r="S37" s="141"/>
      <c r="T37" s="293"/>
      <c r="U37" s="290"/>
      <c r="V37" s="291"/>
    </row>
    <row r="38" spans="2:22" ht="15.75">
      <c r="F38" s="291"/>
      <c r="G38" s="291"/>
      <c r="H38" s="290"/>
      <c r="I38" s="293"/>
      <c r="J38" s="293"/>
      <c r="K38" s="293"/>
      <c r="L38" s="293"/>
      <c r="M38" s="293"/>
      <c r="N38" s="293"/>
      <c r="O38" s="293"/>
      <c r="P38" s="293"/>
      <c r="Q38" s="293"/>
      <c r="R38" s="161" t="s">
        <v>254</v>
      </c>
      <c r="S38" s="293"/>
      <c r="T38" s="293"/>
      <c r="U38" s="290"/>
      <c r="V38" s="291"/>
    </row>
    <row r="39" spans="2:22" ht="15.75">
      <c r="F39" s="291"/>
      <c r="G39" s="291"/>
      <c r="H39" s="290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141" t="s">
        <v>255</v>
      </c>
      <c r="T39" s="293"/>
      <c r="U39" s="290"/>
      <c r="V39" s="291"/>
    </row>
    <row r="40" spans="2:22" ht="15.75">
      <c r="F40" s="291"/>
      <c r="G40" s="291"/>
      <c r="H40" s="290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161" t="s">
        <v>469</v>
      </c>
      <c r="U40" s="290"/>
      <c r="V40" s="291"/>
    </row>
    <row r="41" spans="2:22">
      <c r="F41" s="291"/>
      <c r="G41" s="291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90"/>
      <c r="U41" s="290"/>
      <c r="V41" s="291"/>
    </row>
    <row r="42" spans="2:22"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6"/>
    </row>
    <row r="43" spans="2:22"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</row>
    <row r="44" spans="2:22">
      <c r="H44" s="116"/>
      <c r="I44" s="116"/>
      <c r="J44" s="116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</row>
    <row r="45" spans="2:22"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</row>
    <row r="46" spans="2:22"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</row>
    <row r="47" spans="2:22"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</row>
    <row r="48" spans="2:22">
      <c r="H48" s="116"/>
      <c r="I48" s="116"/>
      <c r="J48" s="116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</row>
    <row r="49" spans="8:21">
      <c r="H49" s="116"/>
      <c r="I49" s="116"/>
      <c r="J49" s="116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</row>
    <row r="50" spans="8:21">
      <c r="H50" s="116"/>
      <c r="I50" s="116"/>
      <c r="J50" s="116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</row>
    <row r="51" spans="8:21"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</row>
    <row r="52" spans="8:21"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</row>
    <row r="53" spans="8:21">
      <c r="H53" s="116"/>
      <c r="I53" s="116"/>
      <c r="J53" s="116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</row>
  </sheetData>
  <mergeCells count="5">
    <mergeCell ref="A1:A2"/>
    <mergeCell ref="B1:B2"/>
    <mergeCell ref="C1:E1"/>
    <mergeCell ref="A24:B2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55"/>
  <sheetViews>
    <sheetView workbookViewId="0">
      <pane ySplit="2" topLeftCell="A3" activePane="bottomLeft" state="frozen"/>
      <selection pane="bottomLeft" activeCell="D34" sqref="D34"/>
    </sheetView>
  </sheetViews>
  <sheetFormatPr defaultRowHeight="11.25"/>
  <cols>
    <col min="1" max="1" width="13.7109375" style="7" bestFit="1" customWidth="1"/>
    <col min="2" max="2" width="16.85546875" style="145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285156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18" t="s">
        <v>1</v>
      </c>
      <c r="B1" s="702" t="s">
        <v>0</v>
      </c>
      <c r="C1" s="705" t="s">
        <v>92</v>
      </c>
      <c r="D1" s="706"/>
      <c r="E1" s="693" t="s">
        <v>93</v>
      </c>
      <c r="F1" s="693"/>
      <c r="G1" s="693"/>
      <c r="H1" s="694" t="s">
        <v>158</v>
      </c>
      <c r="I1" s="694"/>
      <c r="J1" s="693" t="s">
        <v>162</v>
      </c>
      <c r="K1" s="693"/>
      <c r="L1" s="693"/>
      <c r="M1" s="693"/>
      <c r="N1" s="693"/>
      <c r="O1" s="693"/>
      <c r="P1" s="693"/>
      <c r="Q1" s="693"/>
      <c r="R1" s="693"/>
      <c r="S1" s="693"/>
      <c r="T1" s="693"/>
      <c r="U1" s="693"/>
      <c r="V1" s="693"/>
      <c r="W1" s="693"/>
      <c r="X1" s="693"/>
      <c r="Y1" s="693"/>
      <c r="Z1" s="693"/>
      <c r="AA1" s="693"/>
      <c r="AB1" s="693"/>
      <c r="AC1" s="693"/>
      <c r="AD1" s="693"/>
      <c r="AE1" s="704" t="s">
        <v>163</v>
      </c>
      <c r="AF1" s="704"/>
      <c r="AG1" s="704"/>
      <c r="AH1" s="704"/>
      <c r="AI1" s="704"/>
      <c r="AJ1" s="704"/>
      <c r="AK1" s="704"/>
      <c r="AL1" s="704"/>
      <c r="AM1" s="704"/>
      <c r="AN1" s="704"/>
      <c r="AO1" s="704"/>
      <c r="AP1" s="704"/>
      <c r="AQ1" s="704"/>
      <c r="AR1" s="704"/>
      <c r="AS1" s="695" t="s">
        <v>179</v>
      </c>
      <c r="AT1" s="696"/>
      <c r="AU1" s="696"/>
      <c r="AV1" s="696"/>
      <c r="AW1" s="696"/>
      <c r="AX1" s="697"/>
      <c r="AY1" s="698" t="s">
        <v>183</v>
      </c>
      <c r="AZ1" s="699"/>
      <c r="BA1" s="699"/>
      <c r="BB1" s="700"/>
      <c r="BC1" s="701" t="s">
        <v>171</v>
      </c>
      <c r="BD1" s="701"/>
      <c r="BE1" s="701"/>
      <c r="BF1" s="701"/>
      <c r="BG1" s="701"/>
      <c r="BH1" s="701"/>
      <c r="BI1" s="701"/>
      <c r="BJ1" s="701"/>
      <c r="BK1" s="701"/>
      <c r="BL1" s="701"/>
      <c r="BM1" s="701"/>
      <c r="BN1" s="701"/>
      <c r="BO1" s="707" t="s">
        <v>473</v>
      </c>
      <c r="BP1" s="708"/>
      <c r="BQ1" s="708"/>
      <c r="BR1" s="708"/>
      <c r="BS1" s="708"/>
      <c r="BT1" s="709"/>
      <c r="BU1" s="690" t="s">
        <v>277</v>
      </c>
      <c r="BV1" s="690"/>
      <c r="BW1" s="690"/>
    </row>
    <row r="2" spans="1:75" ht="23.25" thickBot="1">
      <c r="A2" s="519"/>
      <c r="B2" s="703"/>
      <c r="C2" s="168"/>
      <c r="D2" s="187" t="s">
        <v>90</v>
      </c>
      <c r="E2" s="148"/>
      <c r="F2" s="188" t="s">
        <v>90</v>
      </c>
      <c r="G2" s="147" t="s">
        <v>157</v>
      </c>
      <c r="H2" s="148"/>
      <c r="I2" s="188" t="s">
        <v>90</v>
      </c>
      <c r="J2" s="148" t="s">
        <v>231</v>
      </c>
      <c r="K2" s="148" t="s">
        <v>232</v>
      </c>
      <c r="L2" s="148" t="s">
        <v>233</v>
      </c>
      <c r="M2" s="148" t="s">
        <v>234</v>
      </c>
      <c r="N2" s="148" t="s">
        <v>235</v>
      </c>
      <c r="O2" s="148" t="s">
        <v>464</v>
      </c>
      <c r="P2" s="148" t="s">
        <v>236</v>
      </c>
      <c r="Q2" s="148" t="s">
        <v>431</v>
      </c>
      <c r="R2" s="148" t="s">
        <v>432</v>
      </c>
      <c r="S2" s="148" t="s">
        <v>458</v>
      </c>
      <c r="T2" s="148" t="s">
        <v>467</v>
      </c>
      <c r="U2" s="148" t="s">
        <v>237</v>
      </c>
      <c r="V2" s="148" t="s">
        <v>238</v>
      </c>
      <c r="W2" s="148" t="s">
        <v>239</v>
      </c>
      <c r="X2" s="148" t="s">
        <v>270</v>
      </c>
      <c r="Y2" s="148" t="s">
        <v>268</v>
      </c>
      <c r="Z2" s="148" t="s">
        <v>269</v>
      </c>
      <c r="AA2" s="148"/>
      <c r="AB2" s="148"/>
      <c r="AC2" s="148" t="s">
        <v>45</v>
      </c>
      <c r="AD2" s="146" t="s">
        <v>29</v>
      </c>
      <c r="AE2" s="148" t="s">
        <v>164</v>
      </c>
      <c r="AF2" s="148" t="s">
        <v>165</v>
      </c>
      <c r="AG2" s="148" t="s">
        <v>166</v>
      </c>
      <c r="AH2" s="148" t="s">
        <v>168</v>
      </c>
      <c r="AI2" s="148" t="s">
        <v>169</v>
      </c>
      <c r="AJ2" s="148" t="s">
        <v>170</v>
      </c>
      <c r="AK2" s="148" t="s">
        <v>256</v>
      </c>
      <c r="AL2" s="148" t="s">
        <v>257</v>
      </c>
      <c r="AM2" s="148" t="s">
        <v>258</v>
      </c>
      <c r="AN2" s="148" t="s">
        <v>460</v>
      </c>
      <c r="AO2" s="148" t="s">
        <v>461</v>
      </c>
      <c r="AP2" s="148"/>
      <c r="AQ2" s="148"/>
      <c r="AR2" s="151" t="s">
        <v>45</v>
      </c>
      <c r="AS2" s="148" t="s">
        <v>176</v>
      </c>
      <c r="AT2" s="148" t="s">
        <v>177</v>
      </c>
      <c r="AU2" s="148" t="s">
        <v>180</v>
      </c>
      <c r="AV2" s="148" t="s">
        <v>178</v>
      </c>
      <c r="AW2" s="148" t="s">
        <v>182</v>
      </c>
      <c r="AX2" s="146" t="s">
        <v>45</v>
      </c>
      <c r="AY2" s="148" t="s">
        <v>187</v>
      </c>
      <c r="AZ2" s="148" t="s">
        <v>188</v>
      </c>
      <c r="BA2" s="148" t="s">
        <v>189</v>
      </c>
      <c r="BB2" s="149" t="s">
        <v>45</v>
      </c>
      <c r="BC2" s="148" t="s">
        <v>198</v>
      </c>
      <c r="BD2" s="148" t="s">
        <v>199</v>
      </c>
      <c r="BE2" s="148" t="s">
        <v>202</v>
      </c>
      <c r="BF2" s="148" t="s">
        <v>207</v>
      </c>
      <c r="BG2" s="148" t="s">
        <v>208</v>
      </c>
      <c r="BH2" s="148" t="s">
        <v>209</v>
      </c>
      <c r="BI2" s="148" t="s">
        <v>272</v>
      </c>
      <c r="BJ2" s="148" t="s">
        <v>273</v>
      </c>
      <c r="BK2" s="148" t="s">
        <v>448</v>
      </c>
      <c r="BL2" s="148" t="s">
        <v>449</v>
      </c>
      <c r="BM2" s="148"/>
      <c r="BN2" s="146" t="s">
        <v>45</v>
      </c>
      <c r="BO2" s="148"/>
      <c r="BP2" s="148"/>
      <c r="BQ2" s="148"/>
      <c r="BR2" s="148"/>
      <c r="BS2" s="148"/>
      <c r="BT2" s="151" t="s">
        <v>474</v>
      </c>
      <c r="BU2" s="346" t="s">
        <v>126</v>
      </c>
      <c r="BV2" s="347" t="s">
        <v>480</v>
      </c>
      <c r="BW2" s="186" t="s">
        <v>276</v>
      </c>
    </row>
    <row r="3" spans="1:75" s="5" customFormat="1">
      <c r="A3" s="431" t="str">
        <f>'1-συμβολαια'!A3</f>
        <v>1ο  [;;;??τραπεζας</v>
      </c>
      <c r="B3" s="424" t="str">
        <f>'1-συμβολαια'!C3</f>
        <v>δάνειο τοκοχρεωλυτικό</v>
      </c>
      <c r="C3" s="425">
        <f>'5-αντίγρ'!AN3</f>
        <v>0</v>
      </c>
      <c r="D3" s="425">
        <f>'5-αντίγρ'!U3+'5-αντίγρ'!Y3+'5-αντίγρ'!AA3+'5-αντίγρ'!AI3</f>
        <v>0</v>
      </c>
      <c r="E3" s="426">
        <f>'6-μεταγρ'!O3</f>
        <v>0</v>
      </c>
      <c r="F3" s="426">
        <f>'6-μεταγρ'!M3+'6-μεταγρ'!N3</f>
        <v>0</v>
      </c>
      <c r="G3" s="427">
        <f>'6-μεταγρ'!P3</f>
        <v>0</v>
      </c>
      <c r="H3" s="426">
        <f>'7-προςΔΟΥ'!P3</f>
        <v>0</v>
      </c>
      <c r="I3" s="426">
        <f>'7-προςΔΟΥ'!K3</f>
        <v>0</v>
      </c>
      <c r="J3" s="428"/>
      <c r="K3" s="428"/>
      <c r="L3" s="428"/>
      <c r="M3" s="428"/>
      <c r="N3" s="428"/>
      <c r="O3" s="428"/>
      <c r="P3" s="428"/>
      <c r="Q3" s="428"/>
      <c r="R3" s="428"/>
      <c r="S3" s="428"/>
      <c r="T3" s="428"/>
      <c r="U3" s="428"/>
      <c r="V3" s="428"/>
      <c r="W3" s="428"/>
      <c r="X3" s="428"/>
      <c r="Y3" s="428"/>
      <c r="Z3" s="428"/>
      <c r="AA3" s="428"/>
      <c r="AB3" s="428"/>
      <c r="AC3" s="428">
        <f t="shared" ref="AC3:AC16" si="0">SUM(J3:AB3)</f>
        <v>0</v>
      </c>
      <c r="AD3" s="428"/>
      <c r="AE3" s="428"/>
      <c r="AF3" s="428"/>
      <c r="AG3" s="428">
        <v>900</v>
      </c>
      <c r="AH3" s="428"/>
      <c r="AI3" s="428"/>
      <c r="AJ3" s="428"/>
      <c r="AK3" s="428"/>
      <c r="AL3" s="428">
        <v>300</v>
      </c>
      <c r="AM3" s="428"/>
      <c r="AN3" s="428"/>
      <c r="AO3" s="428"/>
      <c r="AP3" s="428"/>
      <c r="AQ3" s="428"/>
      <c r="AR3" s="428">
        <f t="shared" ref="AR3:AR16" si="1">SUM(AE3:AJ3)</f>
        <v>900</v>
      </c>
      <c r="AS3" s="428">
        <v>800</v>
      </c>
      <c r="AT3" s="428"/>
      <c r="AU3" s="428">
        <v>800</v>
      </c>
      <c r="AV3" s="428"/>
      <c r="AW3" s="428"/>
      <c r="AX3" s="428">
        <f t="shared" ref="AX3:AX16" si="2">SUM(AS3:AW3)</f>
        <v>1600</v>
      </c>
      <c r="AY3" s="428"/>
      <c r="AZ3" s="428"/>
      <c r="BA3" s="428">
        <v>800</v>
      </c>
      <c r="BB3" s="428">
        <f t="shared" ref="BB3:BB16" si="3">SUM(AY3:BA3)</f>
        <v>800</v>
      </c>
      <c r="BC3" s="428"/>
      <c r="BD3" s="428"/>
      <c r="BE3" s="428"/>
      <c r="BF3" s="428"/>
      <c r="BG3" s="428"/>
      <c r="BH3" s="428"/>
      <c r="BI3" s="428"/>
      <c r="BJ3" s="428"/>
      <c r="BK3" s="428"/>
      <c r="BL3" s="428">
        <v>30</v>
      </c>
      <c r="BM3" s="280"/>
      <c r="BN3" s="429">
        <f t="shared" ref="BN3:BN16" si="4">SUM(BC3:BM3)</f>
        <v>30</v>
      </c>
      <c r="BO3" s="430"/>
      <c r="BP3" s="430"/>
      <c r="BQ3" s="430"/>
      <c r="BR3" s="430"/>
      <c r="BS3" s="430"/>
      <c r="BT3" s="430">
        <f t="shared" ref="BT3:BT16" si="5">BO3+BP3+BQ3+BR3</f>
        <v>0</v>
      </c>
      <c r="BU3" s="427">
        <f t="shared" ref="BU3:BU16" si="6">C3+E3+G3+H3+AC3-W3-Y3+AR3+AX3+BB3+BN3-BJ3+BT3-BS3</f>
        <v>3330</v>
      </c>
      <c r="BV3" s="427">
        <f t="shared" ref="BV3:BV16" si="7">D3+F3+I3+W3+BJ3+BS3</f>
        <v>0</v>
      </c>
      <c r="BW3" s="406"/>
    </row>
    <row r="4" spans="1:75" s="5" customFormat="1">
      <c r="A4" s="431">
        <f>'1-συμβολαια'!A4</f>
        <v>0</v>
      </c>
      <c r="B4" s="424" t="str">
        <f>'1-συμβολαια'!C4</f>
        <v>υποθήκη δανείου</v>
      </c>
      <c r="C4" s="425">
        <f>'5-αντίγρ'!AN4</f>
        <v>1800</v>
      </c>
      <c r="D4" s="425">
        <f>'5-αντίγρ'!U4+'5-αντίγρ'!Y4+'5-αντίγρ'!AA4+'5-αντίγρ'!AI4</f>
        <v>100</v>
      </c>
      <c r="E4" s="426">
        <f>'6-μεταγρ'!O4</f>
        <v>1000</v>
      </c>
      <c r="F4" s="426">
        <f>'6-μεταγρ'!M4+'6-μεταγρ'!N4</f>
        <v>80</v>
      </c>
      <c r="G4" s="427">
        <f>'6-μεταγρ'!P4</f>
        <v>0</v>
      </c>
      <c r="H4" s="426">
        <f>'7-προςΔΟΥ'!P4</f>
        <v>0</v>
      </c>
      <c r="I4" s="426">
        <f>'7-προςΔΟΥ'!K4</f>
        <v>0</v>
      </c>
      <c r="J4" s="428"/>
      <c r="K4" s="428"/>
      <c r="L4" s="428"/>
      <c r="M4" s="428"/>
      <c r="N4" s="428"/>
      <c r="O4" s="428"/>
      <c r="P4" s="428"/>
      <c r="Q4" s="428"/>
      <c r="R4" s="428"/>
      <c r="S4" s="428"/>
      <c r="T4" s="428"/>
      <c r="U4" s="428"/>
      <c r="V4" s="428"/>
      <c r="W4" s="428"/>
      <c r="X4" s="428"/>
      <c r="Y4" s="428"/>
      <c r="Z4" s="428"/>
      <c r="AA4" s="428"/>
      <c r="AB4" s="428"/>
      <c r="AC4" s="428">
        <f t="shared" si="0"/>
        <v>0</v>
      </c>
      <c r="AD4" s="428"/>
      <c r="AE4" s="428"/>
      <c r="AF4" s="428"/>
      <c r="AG4" s="428"/>
      <c r="AH4" s="428"/>
      <c r="AI4" s="428"/>
      <c r="AJ4" s="428"/>
      <c r="AK4" s="428"/>
      <c r="AL4" s="428"/>
      <c r="AM4" s="428"/>
      <c r="AN4" s="428"/>
      <c r="AO4" s="428"/>
      <c r="AP4" s="428"/>
      <c r="AQ4" s="428"/>
      <c r="AR4" s="428">
        <f t="shared" si="1"/>
        <v>0</v>
      </c>
      <c r="AS4" s="428"/>
      <c r="AT4" s="428"/>
      <c r="AU4" s="428"/>
      <c r="AV4" s="428"/>
      <c r="AW4" s="428"/>
      <c r="AX4" s="428">
        <f t="shared" si="2"/>
        <v>0</v>
      </c>
      <c r="AY4" s="428"/>
      <c r="AZ4" s="428"/>
      <c r="BA4" s="428">
        <v>300</v>
      </c>
      <c r="BB4" s="428">
        <f t="shared" si="3"/>
        <v>300</v>
      </c>
      <c r="BC4" s="428"/>
      <c r="BD4" s="428"/>
      <c r="BE4" s="428"/>
      <c r="BF4" s="428"/>
      <c r="BG4" s="428"/>
      <c r="BH4" s="428"/>
      <c r="BI4" s="428"/>
      <c r="BJ4" s="428"/>
      <c r="BK4" s="428">
        <v>20</v>
      </c>
      <c r="BL4" s="428"/>
      <c r="BM4" s="280"/>
      <c r="BN4" s="429">
        <f t="shared" si="4"/>
        <v>20</v>
      </c>
      <c r="BO4" s="430"/>
      <c r="BP4" s="430"/>
      <c r="BQ4" s="430"/>
      <c r="BR4" s="430"/>
      <c r="BS4" s="430"/>
      <c r="BT4" s="430">
        <f t="shared" si="5"/>
        <v>0</v>
      </c>
      <c r="BU4" s="427">
        <f t="shared" si="6"/>
        <v>3120</v>
      </c>
      <c r="BV4" s="427">
        <f t="shared" si="7"/>
        <v>180</v>
      </c>
      <c r="BW4" s="406"/>
    </row>
    <row r="5" spans="1:75" s="5" customFormat="1">
      <c r="A5" s="431">
        <f>'1-συμβολαια'!A5</f>
        <v>0</v>
      </c>
      <c r="B5" s="424" t="str">
        <f>'1-συμβολαια'!C5</f>
        <v>δανείου ΤΟΚΟΙ</v>
      </c>
      <c r="C5" s="502">
        <f>'5-αντίγρ'!AN5</f>
        <v>0</v>
      </c>
      <c r="D5" s="502">
        <f>'5-αντίγρ'!U5+'5-αντίγρ'!Y5+'5-αντίγρ'!AA5+'5-αντίγρ'!AI5</f>
        <v>0</v>
      </c>
      <c r="E5" s="503">
        <f>'6-μεταγρ'!O5</f>
        <v>0</v>
      </c>
      <c r="F5" s="503">
        <f>'6-μεταγρ'!M5+'6-μεταγρ'!N5</f>
        <v>0</v>
      </c>
      <c r="G5" s="428">
        <f>'6-μεταγρ'!P5</f>
        <v>0</v>
      </c>
      <c r="H5" s="503">
        <f>'7-προςΔΟΥ'!P5</f>
        <v>0</v>
      </c>
      <c r="I5" s="503">
        <f>'7-προςΔΟΥ'!K5</f>
        <v>0</v>
      </c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  <c r="U5" s="428"/>
      <c r="V5" s="428"/>
      <c r="W5" s="428"/>
      <c r="X5" s="428"/>
      <c r="Y5" s="428"/>
      <c r="Z5" s="428"/>
      <c r="AA5" s="428"/>
      <c r="AB5" s="428"/>
      <c r="AC5" s="428">
        <f t="shared" si="0"/>
        <v>0</v>
      </c>
      <c r="AD5" s="428"/>
      <c r="AE5" s="428"/>
      <c r="AF5" s="428"/>
      <c r="AG5" s="428"/>
      <c r="AH5" s="428"/>
      <c r="AI5" s="428"/>
      <c r="AJ5" s="428"/>
      <c r="AK5" s="428"/>
      <c r="AL5" s="428"/>
      <c r="AM5" s="428"/>
      <c r="AN5" s="428"/>
      <c r="AO5" s="428"/>
      <c r="AP5" s="428"/>
      <c r="AQ5" s="428"/>
      <c r="AR5" s="428">
        <f t="shared" si="1"/>
        <v>0</v>
      </c>
      <c r="AS5" s="428"/>
      <c r="AT5" s="428"/>
      <c r="AU5" s="428"/>
      <c r="AV5" s="428"/>
      <c r="AW5" s="428"/>
      <c r="AX5" s="428">
        <f t="shared" si="2"/>
        <v>0</v>
      </c>
      <c r="AY5" s="428"/>
      <c r="AZ5" s="428"/>
      <c r="BA5" s="428">
        <v>300</v>
      </c>
      <c r="BB5" s="428">
        <f t="shared" si="3"/>
        <v>300</v>
      </c>
      <c r="BC5" s="428"/>
      <c r="BD5" s="428"/>
      <c r="BE5" s="428"/>
      <c r="BF5" s="428"/>
      <c r="BG5" s="428"/>
      <c r="BH5" s="428"/>
      <c r="BI5" s="428"/>
      <c r="BJ5" s="428"/>
      <c r="BK5" s="428"/>
      <c r="BL5" s="428"/>
      <c r="BM5" s="280"/>
      <c r="BN5" s="429">
        <f t="shared" si="4"/>
        <v>0</v>
      </c>
      <c r="BO5" s="429"/>
      <c r="BP5" s="429"/>
      <c r="BQ5" s="429"/>
      <c r="BR5" s="429"/>
      <c r="BS5" s="429"/>
      <c r="BT5" s="429">
        <f t="shared" si="5"/>
        <v>0</v>
      </c>
      <c r="BU5" s="428">
        <f t="shared" si="6"/>
        <v>300</v>
      </c>
      <c r="BV5" s="428">
        <f t="shared" si="7"/>
        <v>0</v>
      </c>
      <c r="BW5" s="406"/>
    </row>
    <row r="6" spans="1:75" s="5" customFormat="1">
      <c r="A6" s="479" t="str">
        <f>'1-συμβολαια'!A6</f>
        <v>1ο  [;;;??τραπεζας</v>
      </c>
      <c r="B6" s="424" t="str">
        <f>'1-συμβολαια'!C6</f>
        <v>δάνειο τοκοχρεωλυτικό</v>
      </c>
      <c r="C6" s="502">
        <f>'5-αντίγρ'!AN6</f>
        <v>0</v>
      </c>
      <c r="D6" s="502">
        <f>'5-αντίγρ'!U6+'5-αντίγρ'!Y6+'5-αντίγρ'!AA6+'5-αντίγρ'!AI6</f>
        <v>0</v>
      </c>
      <c r="E6" s="503">
        <f>'6-μεταγρ'!O6</f>
        <v>0</v>
      </c>
      <c r="F6" s="503">
        <f>'6-μεταγρ'!M6+'6-μεταγρ'!N6</f>
        <v>0</v>
      </c>
      <c r="G6" s="428">
        <f>'6-μεταγρ'!P6</f>
        <v>0</v>
      </c>
      <c r="H6" s="503">
        <f>'7-προςΔΟΥ'!P6</f>
        <v>0</v>
      </c>
      <c r="I6" s="503">
        <f>'7-προςΔΟΥ'!K6</f>
        <v>0</v>
      </c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8">
        <f t="shared" si="0"/>
        <v>0</v>
      </c>
      <c r="AD6" s="428"/>
      <c r="AE6" s="428"/>
      <c r="AF6" s="428"/>
      <c r="AG6" s="428">
        <v>900</v>
      </c>
      <c r="AH6" s="428"/>
      <c r="AI6" s="428"/>
      <c r="AJ6" s="428"/>
      <c r="AK6" s="428"/>
      <c r="AL6" s="428">
        <v>300</v>
      </c>
      <c r="AM6" s="428"/>
      <c r="AN6" s="428"/>
      <c r="AO6" s="428"/>
      <c r="AP6" s="428"/>
      <c r="AQ6" s="428"/>
      <c r="AR6" s="428">
        <f t="shared" si="1"/>
        <v>900</v>
      </c>
      <c r="AS6" s="428">
        <v>800</v>
      </c>
      <c r="AT6" s="428"/>
      <c r="AU6" s="428">
        <v>800</v>
      </c>
      <c r="AV6" s="428"/>
      <c r="AW6" s="428"/>
      <c r="AX6" s="428">
        <f t="shared" si="2"/>
        <v>1600</v>
      </c>
      <c r="AY6" s="428"/>
      <c r="AZ6" s="428"/>
      <c r="BA6" s="428">
        <v>800</v>
      </c>
      <c r="BB6" s="428">
        <f t="shared" si="3"/>
        <v>800</v>
      </c>
      <c r="BC6" s="428"/>
      <c r="BD6" s="428"/>
      <c r="BE6" s="428"/>
      <c r="BF6" s="428"/>
      <c r="BG6" s="428"/>
      <c r="BH6" s="428"/>
      <c r="BI6" s="428"/>
      <c r="BJ6" s="428"/>
      <c r="BK6" s="428"/>
      <c r="BL6" s="428">
        <v>30</v>
      </c>
      <c r="BM6" s="280"/>
      <c r="BN6" s="429">
        <f t="shared" si="4"/>
        <v>30</v>
      </c>
      <c r="BO6" s="429"/>
      <c r="BP6" s="429"/>
      <c r="BQ6" s="429"/>
      <c r="BR6" s="429"/>
      <c r="BS6" s="429"/>
      <c r="BT6" s="429">
        <f t="shared" si="5"/>
        <v>0</v>
      </c>
      <c r="BU6" s="428">
        <f t="shared" si="6"/>
        <v>3330</v>
      </c>
      <c r="BV6" s="428">
        <f t="shared" si="7"/>
        <v>0</v>
      </c>
      <c r="BW6" s="406"/>
    </row>
    <row r="7" spans="1:75" s="5" customFormat="1">
      <c r="A7" s="479">
        <f>'1-συμβολαια'!A7</f>
        <v>0</v>
      </c>
      <c r="B7" s="424" t="str">
        <f>'1-συμβολαια'!C7</f>
        <v>υποθήκη δανείου</v>
      </c>
      <c r="C7" s="502">
        <f>'5-αντίγρ'!AN7</f>
        <v>1800</v>
      </c>
      <c r="D7" s="502">
        <f>'5-αντίγρ'!U7+'5-αντίγρ'!Y7+'5-αντίγρ'!AA7+'5-αντίγρ'!AI7</f>
        <v>100</v>
      </c>
      <c r="E7" s="503">
        <f>'6-μεταγρ'!O7</f>
        <v>1000</v>
      </c>
      <c r="F7" s="503">
        <f>'6-μεταγρ'!M7+'6-μεταγρ'!N7</f>
        <v>80</v>
      </c>
      <c r="G7" s="428">
        <f>'6-μεταγρ'!P7</f>
        <v>0</v>
      </c>
      <c r="H7" s="503">
        <f>'7-προςΔΟΥ'!P7</f>
        <v>0</v>
      </c>
      <c r="I7" s="503">
        <f>'7-προςΔΟΥ'!K7</f>
        <v>0</v>
      </c>
      <c r="J7" s="428"/>
      <c r="K7" s="428"/>
      <c r="L7" s="428"/>
      <c r="M7" s="428"/>
      <c r="N7" s="428"/>
      <c r="O7" s="428"/>
      <c r="P7" s="428"/>
      <c r="Q7" s="428"/>
      <c r="R7" s="428"/>
      <c r="S7" s="428"/>
      <c r="T7" s="428"/>
      <c r="U7" s="428"/>
      <c r="V7" s="428"/>
      <c r="W7" s="428"/>
      <c r="X7" s="428"/>
      <c r="Y7" s="428"/>
      <c r="Z7" s="428"/>
      <c r="AA7" s="428"/>
      <c r="AB7" s="428"/>
      <c r="AC7" s="428">
        <f t="shared" si="0"/>
        <v>0</v>
      </c>
      <c r="AD7" s="428"/>
      <c r="AE7" s="428"/>
      <c r="AF7" s="428"/>
      <c r="AG7" s="428"/>
      <c r="AH7" s="428"/>
      <c r="AI7" s="428"/>
      <c r="AJ7" s="428"/>
      <c r="AK7" s="428"/>
      <c r="AL7" s="428"/>
      <c r="AM7" s="428"/>
      <c r="AN7" s="428"/>
      <c r="AO7" s="428"/>
      <c r="AP7" s="428"/>
      <c r="AQ7" s="428"/>
      <c r="AR7" s="428">
        <f t="shared" si="1"/>
        <v>0</v>
      </c>
      <c r="AS7" s="428"/>
      <c r="AT7" s="428"/>
      <c r="AU7" s="428"/>
      <c r="AV7" s="428"/>
      <c r="AW7" s="428"/>
      <c r="AX7" s="428">
        <f t="shared" si="2"/>
        <v>0</v>
      </c>
      <c r="AY7" s="428"/>
      <c r="AZ7" s="428"/>
      <c r="BA7" s="428">
        <v>300</v>
      </c>
      <c r="BB7" s="428">
        <f t="shared" si="3"/>
        <v>300</v>
      </c>
      <c r="BC7" s="428"/>
      <c r="BD7" s="428"/>
      <c r="BE7" s="428"/>
      <c r="BF7" s="428"/>
      <c r="BG7" s="428"/>
      <c r="BH7" s="428"/>
      <c r="BI7" s="428"/>
      <c r="BJ7" s="428"/>
      <c r="BK7" s="428">
        <v>20</v>
      </c>
      <c r="BL7" s="428"/>
      <c r="BM7" s="280"/>
      <c r="BN7" s="429">
        <f t="shared" si="4"/>
        <v>20</v>
      </c>
      <c r="BO7" s="429"/>
      <c r="BP7" s="429"/>
      <c r="BQ7" s="429"/>
      <c r="BR7" s="429"/>
      <c r="BS7" s="429"/>
      <c r="BT7" s="429">
        <f t="shared" si="5"/>
        <v>0</v>
      </c>
      <c r="BU7" s="428">
        <f t="shared" si="6"/>
        <v>3120</v>
      </c>
      <c r="BV7" s="428">
        <f t="shared" si="7"/>
        <v>180</v>
      </c>
      <c r="BW7" s="406"/>
    </row>
    <row r="8" spans="1:75" s="5" customFormat="1">
      <c r="A8" s="479">
        <f>'1-συμβολαια'!A8</f>
        <v>0</v>
      </c>
      <c r="B8" s="424" t="str">
        <f>'1-συμβολαια'!C8</f>
        <v>δανείου ΤΟΚΟΙ</v>
      </c>
      <c r="C8" s="502">
        <f>'5-αντίγρ'!AN8</f>
        <v>0</v>
      </c>
      <c r="D8" s="502">
        <f>'5-αντίγρ'!U8+'5-αντίγρ'!Y8+'5-αντίγρ'!AA8+'5-αντίγρ'!AI8</f>
        <v>0</v>
      </c>
      <c r="E8" s="503">
        <f>'6-μεταγρ'!O8</f>
        <v>0</v>
      </c>
      <c r="F8" s="503">
        <f>'6-μεταγρ'!M8+'6-μεταγρ'!N8</f>
        <v>0</v>
      </c>
      <c r="G8" s="428">
        <f>'6-μεταγρ'!P8</f>
        <v>0</v>
      </c>
      <c r="H8" s="503">
        <f>'7-προςΔΟΥ'!P8</f>
        <v>0</v>
      </c>
      <c r="I8" s="503">
        <f>'7-προςΔΟΥ'!K8</f>
        <v>0</v>
      </c>
      <c r="J8" s="428"/>
      <c r="K8" s="428"/>
      <c r="L8" s="428"/>
      <c r="M8" s="428"/>
      <c r="N8" s="428"/>
      <c r="O8" s="428"/>
      <c r="P8" s="428"/>
      <c r="Q8" s="428"/>
      <c r="R8" s="428"/>
      <c r="S8" s="428"/>
      <c r="T8" s="428"/>
      <c r="U8" s="428"/>
      <c r="V8" s="428"/>
      <c r="W8" s="428"/>
      <c r="X8" s="428"/>
      <c r="Y8" s="428"/>
      <c r="Z8" s="428"/>
      <c r="AA8" s="428"/>
      <c r="AB8" s="428"/>
      <c r="AC8" s="428">
        <f t="shared" si="0"/>
        <v>0</v>
      </c>
      <c r="AD8" s="428"/>
      <c r="AE8" s="428"/>
      <c r="AF8" s="428"/>
      <c r="AG8" s="428"/>
      <c r="AH8" s="428"/>
      <c r="AI8" s="428"/>
      <c r="AJ8" s="428"/>
      <c r="AK8" s="428"/>
      <c r="AL8" s="428"/>
      <c r="AM8" s="428"/>
      <c r="AN8" s="428"/>
      <c r="AO8" s="428"/>
      <c r="AP8" s="428"/>
      <c r="AQ8" s="428"/>
      <c r="AR8" s="428">
        <f t="shared" si="1"/>
        <v>0</v>
      </c>
      <c r="AS8" s="428"/>
      <c r="AT8" s="428"/>
      <c r="AU8" s="428"/>
      <c r="AV8" s="428"/>
      <c r="AW8" s="428"/>
      <c r="AX8" s="428">
        <f t="shared" si="2"/>
        <v>0</v>
      </c>
      <c r="AY8" s="428"/>
      <c r="AZ8" s="428"/>
      <c r="BA8" s="428">
        <v>300</v>
      </c>
      <c r="BB8" s="428">
        <f t="shared" si="3"/>
        <v>300</v>
      </c>
      <c r="BC8" s="428"/>
      <c r="BD8" s="428"/>
      <c r="BE8" s="428"/>
      <c r="BF8" s="428"/>
      <c r="BG8" s="428"/>
      <c r="BH8" s="428"/>
      <c r="BI8" s="428"/>
      <c r="BJ8" s="428"/>
      <c r="BK8" s="428"/>
      <c r="BL8" s="428"/>
      <c r="BM8" s="280"/>
      <c r="BN8" s="429">
        <f t="shared" si="4"/>
        <v>0</v>
      </c>
      <c r="BO8" s="429"/>
      <c r="BP8" s="429"/>
      <c r="BQ8" s="429"/>
      <c r="BR8" s="429"/>
      <c r="BS8" s="429"/>
      <c r="BT8" s="429">
        <f t="shared" si="5"/>
        <v>0</v>
      </c>
      <c r="BU8" s="428">
        <f t="shared" si="6"/>
        <v>300</v>
      </c>
      <c r="BV8" s="428">
        <f t="shared" si="7"/>
        <v>0</v>
      </c>
      <c r="BW8" s="406"/>
    </row>
    <row r="9" spans="1:75" s="5" customFormat="1">
      <c r="A9" s="431" t="str">
        <f>'1-συμβολαια'!A9</f>
        <v>1ο  [;;;??τραπεζας</v>
      </c>
      <c r="B9" s="424" t="str">
        <f>'1-συμβολαια'!C9</f>
        <v>δάνειο τοκοχρεωλυτικό</v>
      </c>
      <c r="C9" s="502">
        <f>'5-αντίγρ'!AN9</f>
        <v>0</v>
      </c>
      <c r="D9" s="502">
        <f>'5-αντίγρ'!U9+'5-αντίγρ'!Y9+'5-αντίγρ'!AA9+'5-αντίγρ'!AI9</f>
        <v>0</v>
      </c>
      <c r="E9" s="503">
        <f>'6-μεταγρ'!O9</f>
        <v>0</v>
      </c>
      <c r="F9" s="503">
        <f>'6-μεταγρ'!M9+'6-μεταγρ'!N9</f>
        <v>0</v>
      </c>
      <c r="G9" s="428">
        <f>'6-μεταγρ'!P9</f>
        <v>0</v>
      </c>
      <c r="H9" s="503">
        <f>'7-προςΔΟΥ'!P9</f>
        <v>0</v>
      </c>
      <c r="I9" s="503">
        <f>'7-προςΔΟΥ'!K9</f>
        <v>0</v>
      </c>
      <c r="J9" s="428"/>
      <c r="K9" s="428"/>
      <c r="L9" s="428"/>
      <c r="M9" s="428"/>
      <c r="N9" s="428"/>
      <c r="O9" s="428"/>
      <c r="P9" s="428"/>
      <c r="Q9" s="428"/>
      <c r="R9" s="428"/>
      <c r="S9" s="428"/>
      <c r="T9" s="428"/>
      <c r="U9" s="428"/>
      <c r="V9" s="428"/>
      <c r="W9" s="428"/>
      <c r="X9" s="428"/>
      <c r="Y9" s="428"/>
      <c r="Z9" s="428"/>
      <c r="AA9" s="428"/>
      <c r="AB9" s="428"/>
      <c r="AC9" s="428">
        <f t="shared" si="0"/>
        <v>0</v>
      </c>
      <c r="AD9" s="428"/>
      <c r="AE9" s="428"/>
      <c r="AF9" s="428"/>
      <c r="AG9" s="428">
        <v>900</v>
      </c>
      <c r="AH9" s="428"/>
      <c r="AI9" s="428"/>
      <c r="AJ9" s="428"/>
      <c r="AK9" s="428"/>
      <c r="AL9" s="428">
        <v>300</v>
      </c>
      <c r="AM9" s="428"/>
      <c r="AN9" s="428"/>
      <c r="AO9" s="428"/>
      <c r="AP9" s="428"/>
      <c r="AQ9" s="428"/>
      <c r="AR9" s="428">
        <f t="shared" si="1"/>
        <v>900</v>
      </c>
      <c r="AS9" s="428">
        <v>800</v>
      </c>
      <c r="AT9" s="428"/>
      <c r="AU9" s="428">
        <v>800</v>
      </c>
      <c r="AV9" s="428"/>
      <c r="AW9" s="428"/>
      <c r="AX9" s="428">
        <f t="shared" si="2"/>
        <v>1600</v>
      </c>
      <c r="AY9" s="428"/>
      <c r="AZ9" s="428"/>
      <c r="BA9" s="428">
        <v>800</v>
      </c>
      <c r="BB9" s="428">
        <f t="shared" si="3"/>
        <v>800</v>
      </c>
      <c r="BC9" s="428"/>
      <c r="BD9" s="428"/>
      <c r="BE9" s="428"/>
      <c r="BF9" s="428"/>
      <c r="BG9" s="428"/>
      <c r="BH9" s="428"/>
      <c r="BI9" s="428"/>
      <c r="BJ9" s="428"/>
      <c r="BK9" s="428"/>
      <c r="BL9" s="428">
        <v>30</v>
      </c>
      <c r="BM9" s="280"/>
      <c r="BN9" s="429">
        <f t="shared" si="4"/>
        <v>30</v>
      </c>
      <c r="BO9" s="429"/>
      <c r="BP9" s="429"/>
      <c r="BQ9" s="429"/>
      <c r="BR9" s="429"/>
      <c r="BS9" s="429"/>
      <c r="BT9" s="429">
        <f t="shared" si="5"/>
        <v>0</v>
      </c>
      <c r="BU9" s="428">
        <f t="shared" si="6"/>
        <v>3330</v>
      </c>
      <c r="BV9" s="428">
        <f t="shared" si="7"/>
        <v>0</v>
      </c>
      <c r="BW9" s="406"/>
    </row>
    <row r="10" spans="1:75" s="5" customFormat="1">
      <c r="A10" s="431">
        <f>'1-συμβολαια'!A10</f>
        <v>0</v>
      </c>
      <c r="B10" s="424" t="str">
        <f>'1-συμβολαια'!C10</f>
        <v>υποθήκη δανείου</v>
      </c>
      <c r="C10" s="425">
        <f>'5-αντίγρ'!AN10</f>
        <v>1800</v>
      </c>
      <c r="D10" s="425">
        <f>'5-αντίγρ'!U10+'5-αντίγρ'!Y10+'5-αντίγρ'!AA10+'5-αντίγρ'!AI10</f>
        <v>100</v>
      </c>
      <c r="E10" s="426">
        <f>'6-μεταγρ'!O10</f>
        <v>1000</v>
      </c>
      <c r="F10" s="426">
        <f>'6-μεταγρ'!M10+'6-μεταγρ'!N10</f>
        <v>80</v>
      </c>
      <c r="G10" s="427">
        <f>'6-μεταγρ'!P10</f>
        <v>0</v>
      </c>
      <c r="H10" s="426">
        <f>'7-προςΔΟΥ'!P10</f>
        <v>0</v>
      </c>
      <c r="I10" s="426">
        <f>'7-προςΔΟΥ'!K10</f>
        <v>0</v>
      </c>
      <c r="J10" s="428"/>
      <c r="K10" s="428"/>
      <c r="L10" s="428"/>
      <c r="M10" s="428"/>
      <c r="N10" s="428"/>
      <c r="O10" s="428"/>
      <c r="P10" s="428"/>
      <c r="Q10" s="428"/>
      <c r="R10" s="428"/>
      <c r="S10" s="428"/>
      <c r="T10" s="428"/>
      <c r="U10" s="428"/>
      <c r="V10" s="428"/>
      <c r="W10" s="428"/>
      <c r="X10" s="428"/>
      <c r="Y10" s="428"/>
      <c r="Z10" s="428"/>
      <c r="AA10" s="428"/>
      <c r="AB10" s="428"/>
      <c r="AC10" s="428">
        <f t="shared" si="0"/>
        <v>0</v>
      </c>
      <c r="AD10" s="428"/>
      <c r="AE10" s="428"/>
      <c r="AF10" s="428"/>
      <c r="AG10" s="428"/>
      <c r="AH10" s="428"/>
      <c r="AI10" s="428"/>
      <c r="AJ10" s="428"/>
      <c r="AK10" s="428"/>
      <c r="AL10" s="428"/>
      <c r="AM10" s="428"/>
      <c r="AN10" s="428"/>
      <c r="AO10" s="428"/>
      <c r="AP10" s="428"/>
      <c r="AQ10" s="428"/>
      <c r="AR10" s="428">
        <f t="shared" si="1"/>
        <v>0</v>
      </c>
      <c r="AS10" s="428"/>
      <c r="AT10" s="428"/>
      <c r="AU10" s="428"/>
      <c r="AV10" s="428"/>
      <c r="AW10" s="428"/>
      <c r="AX10" s="428">
        <f t="shared" si="2"/>
        <v>0</v>
      </c>
      <c r="AY10" s="428"/>
      <c r="AZ10" s="428"/>
      <c r="BA10" s="428">
        <v>300</v>
      </c>
      <c r="BB10" s="428">
        <f t="shared" si="3"/>
        <v>300</v>
      </c>
      <c r="BC10" s="428"/>
      <c r="BD10" s="428"/>
      <c r="BE10" s="428"/>
      <c r="BF10" s="428"/>
      <c r="BG10" s="428"/>
      <c r="BH10" s="428"/>
      <c r="BI10" s="428"/>
      <c r="BJ10" s="428"/>
      <c r="BK10" s="428">
        <v>20</v>
      </c>
      <c r="BL10" s="428"/>
      <c r="BM10" s="280"/>
      <c r="BN10" s="429">
        <f t="shared" si="4"/>
        <v>20</v>
      </c>
      <c r="BO10" s="430"/>
      <c r="BP10" s="430"/>
      <c r="BQ10" s="430"/>
      <c r="BR10" s="430"/>
      <c r="BS10" s="430"/>
      <c r="BT10" s="430">
        <f t="shared" si="5"/>
        <v>0</v>
      </c>
      <c r="BU10" s="427">
        <f t="shared" si="6"/>
        <v>3120</v>
      </c>
      <c r="BV10" s="427">
        <f t="shared" si="7"/>
        <v>180</v>
      </c>
      <c r="BW10" s="406"/>
    </row>
    <row r="11" spans="1:75" s="5" customFormat="1">
      <c r="A11" s="431">
        <f>'1-συμβολαια'!A11</f>
        <v>0</v>
      </c>
      <c r="B11" s="424" t="str">
        <f>'1-συμβολαια'!C11</f>
        <v>δανείου ΤΟΚΟΙ</v>
      </c>
      <c r="C11" s="425">
        <f>'5-αντίγρ'!AN11</f>
        <v>0</v>
      </c>
      <c r="D11" s="425">
        <f>'5-αντίγρ'!U11+'5-αντίγρ'!Y11+'5-αντίγρ'!AA11+'5-αντίγρ'!AI11</f>
        <v>0</v>
      </c>
      <c r="E11" s="426">
        <f>'6-μεταγρ'!O11</f>
        <v>0</v>
      </c>
      <c r="F11" s="426">
        <f>'6-μεταγρ'!M11+'6-μεταγρ'!N11</f>
        <v>0</v>
      </c>
      <c r="G11" s="427">
        <f>'6-μεταγρ'!P11</f>
        <v>0</v>
      </c>
      <c r="H11" s="426">
        <f>'7-προςΔΟΥ'!P11</f>
        <v>0</v>
      </c>
      <c r="I11" s="426">
        <f>'7-προςΔΟΥ'!K11</f>
        <v>0</v>
      </c>
      <c r="J11" s="428"/>
      <c r="K11" s="428"/>
      <c r="L11" s="428"/>
      <c r="M11" s="428"/>
      <c r="N11" s="428"/>
      <c r="O11" s="428"/>
      <c r="P11" s="428"/>
      <c r="Q11" s="428"/>
      <c r="R11" s="428"/>
      <c r="S11" s="428"/>
      <c r="T11" s="428"/>
      <c r="U11" s="428"/>
      <c r="V11" s="428"/>
      <c r="W11" s="428"/>
      <c r="X11" s="428"/>
      <c r="Y11" s="428"/>
      <c r="Z11" s="428"/>
      <c r="AA11" s="428"/>
      <c r="AB11" s="428"/>
      <c r="AC11" s="428">
        <f t="shared" si="0"/>
        <v>0</v>
      </c>
      <c r="AD11" s="428"/>
      <c r="AE11" s="428"/>
      <c r="AF11" s="428"/>
      <c r="AG11" s="428"/>
      <c r="AH11" s="428"/>
      <c r="AI11" s="428"/>
      <c r="AJ11" s="428"/>
      <c r="AK11" s="428"/>
      <c r="AL11" s="428"/>
      <c r="AM11" s="428"/>
      <c r="AN11" s="428"/>
      <c r="AO11" s="428"/>
      <c r="AP11" s="428"/>
      <c r="AQ11" s="428"/>
      <c r="AR11" s="428">
        <f t="shared" si="1"/>
        <v>0</v>
      </c>
      <c r="AS11" s="428"/>
      <c r="AT11" s="428"/>
      <c r="AU11" s="428"/>
      <c r="AV11" s="428"/>
      <c r="AW11" s="428"/>
      <c r="AX11" s="428">
        <f t="shared" si="2"/>
        <v>0</v>
      </c>
      <c r="AY11" s="428"/>
      <c r="AZ11" s="428"/>
      <c r="BA11" s="428">
        <v>300</v>
      </c>
      <c r="BB11" s="428">
        <f t="shared" si="3"/>
        <v>300</v>
      </c>
      <c r="BC11" s="428"/>
      <c r="BD11" s="428"/>
      <c r="BE11" s="428"/>
      <c r="BF11" s="428"/>
      <c r="BG11" s="428"/>
      <c r="BH11" s="428"/>
      <c r="BI11" s="428"/>
      <c r="BJ11" s="428"/>
      <c r="BK11" s="428"/>
      <c r="BL11" s="428"/>
      <c r="BM11" s="280"/>
      <c r="BN11" s="429">
        <f t="shared" si="4"/>
        <v>0</v>
      </c>
      <c r="BO11" s="430"/>
      <c r="BP11" s="430"/>
      <c r="BQ11" s="430"/>
      <c r="BR11" s="430"/>
      <c r="BS11" s="430"/>
      <c r="BT11" s="430">
        <f t="shared" si="5"/>
        <v>0</v>
      </c>
      <c r="BU11" s="427">
        <f t="shared" si="6"/>
        <v>300</v>
      </c>
      <c r="BV11" s="427">
        <f t="shared" si="7"/>
        <v>0</v>
      </c>
      <c r="BW11" s="406"/>
    </row>
    <row r="12" spans="1:75" s="5" customFormat="1">
      <c r="A12" s="479" t="str">
        <f>'1-συμβολαια'!A12</f>
        <v>1ο  [;;;??τραπεζας</v>
      </c>
      <c r="B12" s="424" t="str">
        <f>'1-συμβολαια'!C12</f>
        <v>δάνειο τοκοχρεωλυτικό</v>
      </c>
      <c r="C12" s="425">
        <f>'5-αντίγρ'!AN12</f>
        <v>0</v>
      </c>
      <c r="D12" s="425">
        <f>'5-αντίγρ'!U12+'5-αντίγρ'!Y12+'5-αντίγρ'!AA12+'5-αντίγρ'!AI12</f>
        <v>0</v>
      </c>
      <c r="E12" s="426">
        <f>'6-μεταγρ'!O12</f>
        <v>0</v>
      </c>
      <c r="F12" s="426">
        <f>'6-μεταγρ'!M12+'6-μεταγρ'!N12</f>
        <v>0</v>
      </c>
      <c r="G12" s="427">
        <f>'6-μεταγρ'!P12</f>
        <v>0</v>
      </c>
      <c r="H12" s="426">
        <f>'7-προςΔΟΥ'!P12</f>
        <v>0</v>
      </c>
      <c r="I12" s="426">
        <f>'7-προςΔΟΥ'!K12</f>
        <v>0</v>
      </c>
      <c r="J12" s="428"/>
      <c r="K12" s="428"/>
      <c r="L12" s="428"/>
      <c r="M12" s="428"/>
      <c r="N12" s="428"/>
      <c r="O12" s="428"/>
      <c r="P12" s="428"/>
      <c r="Q12" s="428"/>
      <c r="R12" s="428"/>
      <c r="S12" s="428"/>
      <c r="T12" s="428"/>
      <c r="U12" s="428"/>
      <c r="V12" s="428"/>
      <c r="W12" s="428"/>
      <c r="X12" s="428"/>
      <c r="Y12" s="428"/>
      <c r="Z12" s="428"/>
      <c r="AA12" s="428"/>
      <c r="AB12" s="428"/>
      <c r="AC12" s="428">
        <f t="shared" si="0"/>
        <v>0</v>
      </c>
      <c r="AD12" s="428"/>
      <c r="AE12" s="428"/>
      <c r="AF12" s="428"/>
      <c r="AG12" s="428">
        <v>900</v>
      </c>
      <c r="AH12" s="428"/>
      <c r="AI12" s="428"/>
      <c r="AJ12" s="428"/>
      <c r="AK12" s="428"/>
      <c r="AL12" s="428">
        <v>300</v>
      </c>
      <c r="AM12" s="428"/>
      <c r="AN12" s="428"/>
      <c r="AO12" s="428"/>
      <c r="AP12" s="428"/>
      <c r="AQ12" s="428"/>
      <c r="AR12" s="428">
        <f t="shared" si="1"/>
        <v>900</v>
      </c>
      <c r="AS12" s="428">
        <v>800</v>
      </c>
      <c r="AT12" s="428"/>
      <c r="AU12" s="428">
        <v>800</v>
      </c>
      <c r="AV12" s="428"/>
      <c r="AW12" s="428"/>
      <c r="AX12" s="428">
        <f t="shared" si="2"/>
        <v>1600</v>
      </c>
      <c r="AY12" s="428"/>
      <c r="AZ12" s="428"/>
      <c r="BA12" s="428">
        <v>800</v>
      </c>
      <c r="BB12" s="428">
        <f t="shared" si="3"/>
        <v>800</v>
      </c>
      <c r="BC12" s="428"/>
      <c r="BD12" s="428"/>
      <c r="BE12" s="428"/>
      <c r="BF12" s="428"/>
      <c r="BG12" s="428"/>
      <c r="BH12" s="428"/>
      <c r="BI12" s="428"/>
      <c r="BJ12" s="428"/>
      <c r="BK12" s="428"/>
      <c r="BL12" s="428">
        <v>30</v>
      </c>
      <c r="BM12" s="280"/>
      <c r="BN12" s="429">
        <f t="shared" si="4"/>
        <v>30</v>
      </c>
      <c r="BO12" s="430"/>
      <c r="BP12" s="430"/>
      <c r="BQ12" s="430"/>
      <c r="BR12" s="430"/>
      <c r="BS12" s="430"/>
      <c r="BT12" s="430">
        <f t="shared" si="5"/>
        <v>0</v>
      </c>
      <c r="BU12" s="427">
        <f t="shared" si="6"/>
        <v>3330</v>
      </c>
      <c r="BV12" s="427">
        <f t="shared" si="7"/>
        <v>0</v>
      </c>
      <c r="BW12" s="406"/>
    </row>
    <row r="13" spans="1:75" s="5" customFormat="1">
      <c r="A13" s="479">
        <f>'1-συμβολαια'!A13</f>
        <v>0</v>
      </c>
      <c r="B13" s="424" t="str">
        <f>'1-συμβολαια'!C13</f>
        <v>υποθήκη δανείου</v>
      </c>
      <c r="C13" s="425">
        <f>'5-αντίγρ'!AN13</f>
        <v>1800</v>
      </c>
      <c r="D13" s="425">
        <f>'5-αντίγρ'!U13+'5-αντίγρ'!Y13+'5-αντίγρ'!AA13+'5-αντίγρ'!AI13</f>
        <v>100</v>
      </c>
      <c r="E13" s="426">
        <f>'6-μεταγρ'!O13</f>
        <v>1000</v>
      </c>
      <c r="F13" s="426">
        <f>'6-μεταγρ'!M13+'6-μεταγρ'!N13</f>
        <v>80</v>
      </c>
      <c r="G13" s="427">
        <f>'6-μεταγρ'!P13</f>
        <v>0</v>
      </c>
      <c r="H13" s="426">
        <f>'7-προςΔΟΥ'!P13</f>
        <v>0</v>
      </c>
      <c r="I13" s="426">
        <f>'7-προςΔΟΥ'!K13</f>
        <v>0</v>
      </c>
      <c r="J13" s="428"/>
      <c r="K13" s="428"/>
      <c r="L13" s="428"/>
      <c r="M13" s="428"/>
      <c r="N13" s="428"/>
      <c r="O13" s="428"/>
      <c r="P13" s="428"/>
      <c r="Q13" s="428"/>
      <c r="R13" s="428"/>
      <c r="S13" s="428"/>
      <c r="T13" s="428"/>
      <c r="U13" s="428"/>
      <c r="V13" s="428"/>
      <c r="W13" s="428"/>
      <c r="X13" s="428"/>
      <c r="Y13" s="428"/>
      <c r="Z13" s="428"/>
      <c r="AA13" s="428"/>
      <c r="AB13" s="428"/>
      <c r="AC13" s="428">
        <f t="shared" si="0"/>
        <v>0</v>
      </c>
      <c r="AD13" s="428"/>
      <c r="AE13" s="428"/>
      <c r="AF13" s="428"/>
      <c r="AG13" s="428"/>
      <c r="AH13" s="428"/>
      <c r="AI13" s="428"/>
      <c r="AJ13" s="428"/>
      <c r="AK13" s="428"/>
      <c r="AL13" s="428"/>
      <c r="AM13" s="428"/>
      <c r="AN13" s="428"/>
      <c r="AO13" s="428"/>
      <c r="AP13" s="428"/>
      <c r="AQ13" s="428"/>
      <c r="AR13" s="428">
        <f t="shared" si="1"/>
        <v>0</v>
      </c>
      <c r="AS13" s="428"/>
      <c r="AT13" s="428"/>
      <c r="AU13" s="428"/>
      <c r="AV13" s="428"/>
      <c r="AW13" s="428"/>
      <c r="AX13" s="428">
        <f t="shared" si="2"/>
        <v>0</v>
      </c>
      <c r="AY13" s="428"/>
      <c r="AZ13" s="428"/>
      <c r="BA13" s="428">
        <v>300</v>
      </c>
      <c r="BB13" s="428">
        <f t="shared" si="3"/>
        <v>300</v>
      </c>
      <c r="BC13" s="428"/>
      <c r="BD13" s="428"/>
      <c r="BE13" s="428"/>
      <c r="BF13" s="428"/>
      <c r="BG13" s="428"/>
      <c r="BH13" s="428"/>
      <c r="BI13" s="428"/>
      <c r="BJ13" s="428"/>
      <c r="BK13" s="428">
        <v>20</v>
      </c>
      <c r="BL13" s="428"/>
      <c r="BM13" s="280"/>
      <c r="BN13" s="429">
        <f t="shared" si="4"/>
        <v>20</v>
      </c>
      <c r="BO13" s="430"/>
      <c r="BP13" s="430"/>
      <c r="BQ13" s="430"/>
      <c r="BR13" s="430"/>
      <c r="BS13" s="430"/>
      <c r="BT13" s="430">
        <f t="shared" si="5"/>
        <v>0</v>
      </c>
      <c r="BU13" s="427">
        <f t="shared" si="6"/>
        <v>3120</v>
      </c>
      <c r="BV13" s="427">
        <f t="shared" si="7"/>
        <v>180</v>
      </c>
      <c r="BW13" s="406"/>
    </row>
    <row r="14" spans="1:75" s="5" customFormat="1">
      <c r="A14" s="479">
        <f>'1-συμβολαια'!A14</f>
        <v>0</v>
      </c>
      <c r="B14" s="424" t="str">
        <f>'1-συμβολαια'!C14</f>
        <v>δανείου ΤΟΚΟΙ</v>
      </c>
      <c r="C14" s="425">
        <f>'5-αντίγρ'!AN14</f>
        <v>0</v>
      </c>
      <c r="D14" s="425">
        <f>'5-αντίγρ'!U14+'5-αντίγρ'!Y14+'5-αντίγρ'!AA14+'5-αντίγρ'!AI14</f>
        <v>0</v>
      </c>
      <c r="E14" s="426">
        <f>'6-μεταγρ'!O14</f>
        <v>0</v>
      </c>
      <c r="F14" s="426">
        <f>'6-μεταγρ'!M14+'6-μεταγρ'!N14</f>
        <v>0</v>
      </c>
      <c r="G14" s="427">
        <f>'6-μεταγρ'!P14</f>
        <v>0</v>
      </c>
      <c r="H14" s="426">
        <f>'7-προςΔΟΥ'!P14</f>
        <v>0</v>
      </c>
      <c r="I14" s="426">
        <f>'7-προςΔΟΥ'!K14</f>
        <v>0</v>
      </c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>
        <f t="shared" si="0"/>
        <v>0</v>
      </c>
      <c r="AD14" s="428"/>
      <c r="AE14" s="428"/>
      <c r="AF14" s="428"/>
      <c r="AG14" s="428"/>
      <c r="AH14" s="428"/>
      <c r="AI14" s="428"/>
      <c r="AJ14" s="428"/>
      <c r="AK14" s="428"/>
      <c r="AL14" s="428"/>
      <c r="AM14" s="428"/>
      <c r="AN14" s="428"/>
      <c r="AO14" s="428"/>
      <c r="AP14" s="428"/>
      <c r="AQ14" s="428"/>
      <c r="AR14" s="428">
        <f t="shared" si="1"/>
        <v>0</v>
      </c>
      <c r="AS14" s="428"/>
      <c r="AT14" s="428"/>
      <c r="AU14" s="428"/>
      <c r="AV14" s="428"/>
      <c r="AW14" s="428"/>
      <c r="AX14" s="428">
        <f t="shared" si="2"/>
        <v>0</v>
      </c>
      <c r="AY14" s="428"/>
      <c r="AZ14" s="428"/>
      <c r="BA14" s="428">
        <v>300</v>
      </c>
      <c r="BB14" s="428">
        <f t="shared" si="3"/>
        <v>300</v>
      </c>
      <c r="BC14" s="428"/>
      <c r="BD14" s="428"/>
      <c r="BE14" s="428"/>
      <c r="BF14" s="428"/>
      <c r="BG14" s="428"/>
      <c r="BH14" s="428"/>
      <c r="BI14" s="428"/>
      <c r="BJ14" s="428"/>
      <c r="BK14" s="428"/>
      <c r="BL14" s="428"/>
      <c r="BM14" s="280"/>
      <c r="BN14" s="429">
        <f t="shared" si="4"/>
        <v>0</v>
      </c>
      <c r="BO14" s="430"/>
      <c r="BP14" s="430"/>
      <c r="BQ14" s="430"/>
      <c r="BR14" s="430"/>
      <c r="BS14" s="430"/>
      <c r="BT14" s="430">
        <f t="shared" si="5"/>
        <v>0</v>
      </c>
      <c r="BU14" s="427">
        <f t="shared" si="6"/>
        <v>300</v>
      </c>
      <c r="BV14" s="427">
        <f t="shared" si="7"/>
        <v>0</v>
      </c>
      <c r="BW14" s="406"/>
    </row>
    <row r="15" spans="1:75" s="5" customFormat="1">
      <c r="A15" s="431" t="str">
        <f>'1-συμβολαια'!A15</f>
        <v>1ο  [;;;??τραπεζας</v>
      </c>
      <c r="B15" s="424" t="str">
        <f>'1-συμβολαια'!C15</f>
        <v>δάνειο τοκοχρεωλυτικό</v>
      </c>
      <c r="C15" s="425">
        <f>'5-αντίγρ'!AN15</f>
        <v>0</v>
      </c>
      <c r="D15" s="425">
        <f>'5-αντίγρ'!U15+'5-αντίγρ'!Y15+'5-αντίγρ'!AA15+'5-αντίγρ'!AI15</f>
        <v>0</v>
      </c>
      <c r="E15" s="426">
        <f>'6-μεταγρ'!O15</f>
        <v>0</v>
      </c>
      <c r="F15" s="426">
        <f>'6-μεταγρ'!M15+'6-μεταγρ'!N15</f>
        <v>0</v>
      </c>
      <c r="G15" s="427">
        <f>'6-μεταγρ'!P15</f>
        <v>0</v>
      </c>
      <c r="H15" s="426">
        <f>'7-προςΔΟΥ'!P15</f>
        <v>0</v>
      </c>
      <c r="I15" s="426">
        <f>'7-προςΔΟΥ'!K15</f>
        <v>0</v>
      </c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8"/>
      <c r="AC15" s="428">
        <f t="shared" si="0"/>
        <v>0</v>
      </c>
      <c r="AD15" s="428"/>
      <c r="AE15" s="428"/>
      <c r="AF15" s="428"/>
      <c r="AG15" s="428">
        <v>900</v>
      </c>
      <c r="AH15" s="428"/>
      <c r="AI15" s="428"/>
      <c r="AJ15" s="428"/>
      <c r="AK15" s="428"/>
      <c r="AL15" s="428">
        <v>300</v>
      </c>
      <c r="AM15" s="428"/>
      <c r="AN15" s="428"/>
      <c r="AO15" s="428"/>
      <c r="AP15" s="428"/>
      <c r="AQ15" s="428"/>
      <c r="AR15" s="428">
        <f t="shared" si="1"/>
        <v>900</v>
      </c>
      <c r="AS15" s="428">
        <v>800</v>
      </c>
      <c r="AT15" s="428"/>
      <c r="AU15" s="428">
        <v>800</v>
      </c>
      <c r="AV15" s="428"/>
      <c r="AW15" s="428"/>
      <c r="AX15" s="428">
        <f t="shared" si="2"/>
        <v>1600</v>
      </c>
      <c r="AY15" s="428"/>
      <c r="AZ15" s="428"/>
      <c r="BA15" s="428">
        <v>800</v>
      </c>
      <c r="BB15" s="428">
        <f t="shared" si="3"/>
        <v>800</v>
      </c>
      <c r="BC15" s="428"/>
      <c r="BD15" s="428"/>
      <c r="BE15" s="428"/>
      <c r="BF15" s="428"/>
      <c r="BG15" s="428"/>
      <c r="BH15" s="428"/>
      <c r="BI15" s="428"/>
      <c r="BJ15" s="428"/>
      <c r="BK15" s="428"/>
      <c r="BL15" s="428">
        <v>30</v>
      </c>
      <c r="BM15" s="280"/>
      <c r="BN15" s="429">
        <f t="shared" si="4"/>
        <v>30</v>
      </c>
      <c r="BO15" s="430"/>
      <c r="BP15" s="430"/>
      <c r="BQ15" s="430"/>
      <c r="BR15" s="430"/>
      <c r="BS15" s="430"/>
      <c r="BT15" s="430">
        <f t="shared" si="5"/>
        <v>0</v>
      </c>
      <c r="BU15" s="427">
        <f t="shared" si="6"/>
        <v>3330</v>
      </c>
      <c r="BV15" s="427">
        <f t="shared" si="7"/>
        <v>0</v>
      </c>
      <c r="BW15" s="406"/>
    </row>
    <row r="16" spans="1:75" s="5" customFormat="1">
      <c r="A16" s="431">
        <f>'1-συμβολαια'!A16</f>
        <v>0</v>
      </c>
      <c r="B16" s="424" t="str">
        <f>'1-συμβολαια'!C16</f>
        <v>υποθήκη δανείου</v>
      </c>
      <c r="C16" s="425">
        <f>'5-αντίγρ'!AN16</f>
        <v>1800</v>
      </c>
      <c r="D16" s="425">
        <f>'5-αντίγρ'!U16+'5-αντίγρ'!Y16+'5-αντίγρ'!AA16+'5-αντίγρ'!AI16</f>
        <v>100</v>
      </c>
      <c r="E16" s="426">
        <f>'6-μεταγρ'!O16</f>
        <v>1000</v>
      </c>
      <c r="F16" s="426">
        <f>'6-μεταγρ'!M16+'6-μεταγρ'!N16</f>
        <v>80</v>
      </c>
      <c r="G16" s="427">
        <f>'6-μεταγρ'!P16</f>
        <v>0</v>
      </c>
      <c r="H16" s="426">
        <f>'7-προςΔΟΥ'!P16</f>
        <v>0</v>
      </c>
      <c r="I16" s="426">
        <f>'7-προςΔΟΥ'!K16</f>
        <v>0</v>
      </c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428"/>
      <c r="AA16" s="428"/>
      <c r="AB16" s="428"/>
      <c r="AC16" s="428">
        <f t="shared" si="0"/>
        <v>0</v>
      </c>
      <c r="AD16" s="428"/>
      <c r="AE16" s="428"/>
      <c r="AF16" s="428"/>
      <c r="AG16" s="428"/>
      <c r="AH16" s="428"/>
      <c r="AI16" s="428"/>
      <c r="AJ16" s="428"/>
      <c r="AK16" s="428"/>
      <c r="AL16" s="428"/>
      <c r="AM16" s="428"/>
      <c r="AN16" s="428"/>
      <c r="AO16" s="428"/>
      <c r="AP16" s="428"/>
      <c r="AQ16" s="428"/>
      <c r="AR16" s="428">
        <f t="shared" si="1"/>
        <v>0</v>
      </c>
      <c r="AS16" s="428"/>
      <c r="AT16" s="428"/>
      <c r="AU16" s="428"/>
      <c r="AV16" s="428"/>
      <c r="AW16" s="428"/>
      <c r="AX16" s="428">
        <f t="shared" si="2"/>
        <v>0</v>
      </c>
      <c r="AY16" s="428"/>
      <c r="AZ16" s="428"/>
      <c r="BA16" s="428">
        <v>300</v>
      </c>
      <c r="BB16" s="428">
        <f t="shared" si="3"/>
        <v>300</v>
      </c>
      <c r="BC16" s="428"/>
      <c r="BD16" s="428"/>
      <c r="BE16" s="428"/>
      <c r="BF16" s="428"/>
      <c r="BG16" s="428"/>
      <c r="BH16" s="428"/>
      <c r="BI16" s="428"/>
      <c r="BJ16" s="428"/>
      <c r="BK16" s="428">
        <v>20</v>
      </c>
      <c r="BL16" s="428"/>
      <c r="BM16" s="280"/>
      <c r="BN16" s="429">
        <f t="shared" si="4"/>
        <v>20</v>
      </c>
      <c r="BO16" s="430"/>
      <c r="BP16" s="430"/>
      <c r="BQ16" s="430"/>
      <c r="BR16" s="430"/>
      <c r="BS16" s="430"/>
      <c r="BT16" s="430">
        <f t="shared" si="5"/>
        <v>0</v>
      </c>
      <c r="BU16" s="427">
        <f t="shared" si="6"/>
        <v>3120</v>
      </c>
      <c r="BV16" s="427">
        <f t="shared" si="7"/>
        <v>180</v>
      </c>
      <c r="BW16" s="406"/>
    </row>
    <row r="17" spans="1:75" s="5" customFormat="1">
      <c r="A17" s="431">
        <f>'1-συμβολαια'!A17</f>
        <v>0</v>
      </c>
      <c r="B17" s="424" t="str">
        <f>'1-συμβολαια'!C17</f>
        <v>δανείου ΤΟΚΟΙ</v>
      </c>
      <c r="C17" s="425">
        <f>'5-αντίγρ'!AN17</f>
        <v>0</v>
      </c>
      <c r="D17" s="425">
        <f>'5-αντίγρ'!U17+'5-αντίγρ'!Y17+'5-αντίγρ'!AA17+'5-αντίγρ'!AI17</f>
        <v>0</v>
      </c>
      <c r="E17" s="426">
        <f>'6-μεταγρ'!O17</f>
        <v>0</v>
      </c>
      <c r="F17" s="426">
        <f>'6-μεταγρ'!M17+'6-μεταγρ'!N17</f>
        <v>0</v>
      </c>
      <c r="G17" s="427">
        <f>'6-μεταγρ'!P17</f>
        <v>0</v>
      </c>
      <c r="H17" s="426">
        <f>'7-προςΔΟΥ'!P17</f>
        <v>0</v>
      </c>
      <c r="I17" s="426">
        <f>'7-προςΔΟΥ'!K17</f>
        <v>0</v>
      </c>
      <c r="J17" s="428"/>
      <c r="K17" s="428"/>
      <c r="L17" s="428"/>
      <c r="M17" s="428"/>
      <c r="N17" s="428"/>
      <c r="O17" s="428"/>
      <c r="P17" s="428"/>
      <c r="Q17" s="428"/>
      <c r="R17" s="428"/>
      <c r="S17" s="428"/>
      <c r="T17" s="428"/>
      <c r="U17" s="428"/>
      <c r="V17" s="428"/>
      <c r="W17" s="428"/>
      <c r="X17" s="428"/>
      <c r="Y17" s="428"/>
      <c r="Z17" s="428"/>
      <c r="AA17" s="428"/>
      <c r="AB17" s="428"/>
      <c r="AC17" s="428">
        <f t="shared" ref="AC17:AC23" si="8">SUM(J17:AB17)</f>
        <v>0</v>
      </c>
      <c r="AD17" s="428"/>
      <c r="AE17" s="428"/>
      <c r="AF17" s="428"/>
      <c r="AG17" s="428"/>
      <c r="AH17" s="428"/>
      <c r="AI17" s="428"/>
      <c r="AJ17" s="428"/>
      <c r="AK17" s="428"/>
      <c r="AL17" s="428"/>
      <c r="AM17" s="428"/>
      <c r="AN17" s="428"/>
      <c r="AO17" s="428"/>
      <c r="AP17" s="428"/>
      <c r="AQ17" s="428"/>
      <c r="AR17" s="428">
        <f t="shared" ref="AR17:AR23" si="9">SUM(AE17:AJ17)</f>
        <v>0</v>
      </c>
      <c r="AS17" s="428"/>
      <c r="AT17" s="428"/>
      <c r="AU17" s="428"/>
      <c r="AV17" s="428"/>
      <c r="AW17" s="428"/>
      <c r="AX17" s="428">
        <f t="shared" ref="AX17:AX23" si="10">SUM(AS17:AW17)</f>
        <v>0</v>
      </c>
      <c r="AY17" s="428"/>
      <c r="AZ17" s="428"/>
      <c r="BA17" s="428">
        <v>300</v>
      </c>
      <c r="BB17" s="428">
        <f t="shared" ref="BB17:BB23" si="11">SUM(AY17:BA17)</f>
        <v>300</v>
      </c>
      <c r="BC17" s="428"/>
      <c r="BD17" s="428"/>
      <c r="BE17" s="428"/>
      <c r="BF17" s="428"/>
      <c r="BG17" s="428"/>
      <c r="BH17" s="428"/>
      <c r="BI17" s="428"/>
      <c r="BJ17" s="428"/>
      <c r="BK17" s="428"/>
      <c r="BL17" s="428"/>
      <c r="BM17" s="280"/>
      <c r="BN17" s="429">
        <f t="shared" ref="BN17:BN23" si="12">SUM(BC17:BM17)</f>
        <v>0</v>
      </c>
      <c r="BO17" s="430"/>
      <c r="BP17" s="430"/>
      <c r="BQ17" s="430"/>
      <c r="BR17" s="430"/>
      <c r="BS17" s="430"/>
      <c r="BT17" s="430">
        <f t="shared" ref="BT17:BT23" si="13">BO17+BP17+BQ17+BR17</f>
        <v>0</v>
      </c>
      <c r="BU17" s="427">
        <f t="shared" ref="BU17:BU23" si="14">C17+E17+G17+H17+AC17-W17-Y17+AR17+AX17+BB17+BN17-BJ17+BT17-BS17</f>
        <v>300</v>
      </c>
      <c r="BV17" s="427">
        <f t="shared" ref="BV17:BV23" si="15">D17+F17+I17+W17+BJ17+BS17</f>
        <v>0</v>
      </c>
      <c r="BW17" s="406"/>
    </row>
    <row r="18" spans="1:75" s="5" customFormat="1">
      <c r="A18" s="479" t="str">
        <f>'1-συμβολαια'!A18</f>
        <v>1ο  [;;;??τραπεζας</v>
      </c>
      <c r="B18" s="424" t="str">
        <f>'1-συμβολαια'!C18</f>
        <v>δάνειο τοκοχρεωλυτικό</v>
      </c>
      <c r="C18" s="425">
        <f>'5-αντίγρ'!AN18</f>
        <v>0</v>
      </c>
      <c r="D18" s="425">
        <f>'5-αντίγρ'!U18+'5-αντίγρ'!Y18+'5-αντίγρ'!AA18+'5-αντίγρ'!AI18</f>
        <v>0</v>
      </c>
      <c r="E18" s="426">
        <f>'6-μεταγρ'!O18</f>
        <v>0</v>
      </c>
      <c r="F18" s="426">
        <f>'6-μεταγρ'!M18+'6-μεταγρ'!N18</f>
        <v>0</v>
      </c>
      <c r="G18" s="427">
        <f>'6-μεταγρ'!P18</f>
        <v>0</v>
      </c>
      <c r="H18" s="426">
        <f>'7-προςΔΟΥ'!P18</f>
        <v>0</v>
      </c>
      <c r="I18" s="426">
        <f>'7-προςΔΟΥ'!K18</f>
        <v>0</v>
      </c>
      <c r="J18" s="428"/>
      <c r="K18" s="428"/>
      <c r="L18" s="428"/>
      <c r="M18" s="428"/>
      <c r="N18" s="428"/>
      <c r="O18" s="428"/>
      <c r="P18" s="428"/>
      <c r="Q18" s="428"/>
      <c r="R18" s="428"/>
      <c r="S18" s="428"/>
      <c r="T18" s="428"/>
      <c r="U18" s="428"/>
      <c r="V18" s="428"/>
      <c r="W18" s="428"/>
      <c r="X18" s="428"/>
      <c r="Y18" s="428"/>
      <c r="Z18" s="428"/>
      <c r="AA18" s="428"/>
      <c r="AB18" s="428"/>
      <c r="AC18" s="428">
        <f t="shared" si="8"/>
        <v>0</v>
      </c>
      <c r="AD18" s="428"/>
      <c r="AE18" s="428"/>
      <c r="AF18" s="428"/>
      <c r="AG18" s="428">
        <v>900</v>
      </c>
      <c r="AH18" s="428"/>
      <c r="AI18" s="428"/>
      <c r="AJ18" s="428"/>
      <c r="AK18" s="428"/>
      <c r="AL18" s="428">
        <v>300</v>
      </c>
      <c r="AM18" s="428"/>
      <c r="AN18" s="428"/>
      <c r="AO18" s="428"/>
      <c r="AP18" s="428"/>
      <c r="AQ18" s="428"/>
      <c r="AR18" s="428">
        <f t="shared" si="9"/>
        <v>900</v>
      </c>
      <c r="AS18" s="428">
        <v>800</v>
      </c>
      <c r="AT18" s="428"/>
      <c r="AU18" s="428">
        <v>800</v>
      </c>
      <c r="AV18" s="428"/>
      <c r="AW18" s="428"/>
      <c r="AX18" s="428">
        <f t="shared" si="10"/>
        <v>1600</v>
      </c>
      <c r="AY18" s="428"/>
      <c r="AZ18" s="428"/>
      <c r="BA18" s="428">
        <v>800</v>
      </c>
      <c r="BB18" s="428">
        <f t="shared" si="11"/>
        <v>800</v>
      </c>
      <c r="BC18" s="428"/>
      <c r="BD18" s="428"/>
      <c r="BE18" s="428"/>
      <c r="BF18" s="428"/>
      <c r="BG18" s="428"/>
      <c r="BH18" s="428"/>
      <c r="BI18" s="428"/>
      <c r="BJ18" s="428"/>
      <c r="BK18" s="428"/>
      <c r="BL18" s="428">
        <v>30</v>
      </c>
      <c r="BM18" s="280"/>
      <c r="BN18" s="429">
        <f t="shared" si="12"/>
        <v>30</v>
      </c>
      <c r="BO18" s="430"/>
      <c r="BP18" s="430"/>
      <c r="BQ18" s="430"/>
      <c r="BR18" s="430"/>
      <c r="BS18" s="430"/>
      <c r="BT18" s="430">
        <f t="shared" si="13"/>
        <v>0</v>
      </c>
      <c r="BU18" s="427">
        <f t="shared" si="14"/>
        <v>3330</v>
      </c>
      <c r="BV18" s="427">
        <f t="shared" si="15"/>
        <v>0</v>
      </c>
      <c r="BW18" s="406"/>
    </row>
    <row r="19" spans="1:75" s="5" customFormat="1">
      <c r="A19" s="479">
        <f>'1-συμβολαια'!A19</f>
        <v>0</v>
      </c>
      <c r="B19" s="424" t="str">
        <f>'1-συμβολαια'!C19</f>
        <v>υποθήκη δανείου</v>
      </c>
      <c r="C19" s="425">
        <f>'5-αντίγρ'!AN19</f>
        <v>1800</v>
      </c>
      <c r="D19" s="425">
        <f>'5-αντίγρ'!U19+'5-αντίγρ'!Y19+'5-αντίγρ'!AA19+'5-αντίγρ'!AI19</f>
        <v>100</v>
      </c>
      <c r="E19" s="426">
        <f>'6-μεταγρ'!O19</f>
        <v>1000</v>
      </c>
      <c r="F19" s="426">
        <f>'6-μεταγρ'!M19+'6-μεταγρ'!N19</f>
        <v>80</v>
      </c>
      <c r="G19" s="427">
        <f>'6-μεταγρ'!P19</f>
        <v>0</v>
      </c>
      <c r="H19" s="426">
        <f>'7-προςΔΟΥ'!P19</f>
        <v>0</v>
      </c>
      <c r="I19" s="426">
        <f>'7-προςΔΟΥ'!K19</f>
        <v>0</v>
      </c>
      <c r="J19" s="428"/>
      <c r="K19" s="428"/>
      <c r="L19" s="428"/>
      <c r="M19" s="428"/>
      <c r="N19" s="428"/>
      <c r="O19" s="428"/>
      <c r="P19" s="428"/>
      <c r="Q19" s="428"/>
      <c r="R19" s="428"/>
      <c r="S19" s="428"/>
      <c r="T19" s="428"/>
      <c r="U19" s="428"/>
      <c r="V19" s="428"/>
      <c r="W19" s="428"/>
      <c r="X19" s="428"/>
      <c r="Y19" s="428"/>
      <c r="Z19" s="428"/>
      <c r="AA19" s="428"/>
      <c r="AB19" s="428"/>
      <c r="AC19" s="428">
        <f t="shared" si="8"/>
        <v>0</v>
      </c>
      <c r="AD19" s="428"/>
      <c r="AE19" s="428"/>
      <c r="AF19" s="428"/>
      <c r="AG19" s="428"/>
      <c r="AH19" s="428"/>
      <c r="AI19" s="428"/>
      <c r="AJ19" s="428"/>
      <c r="AK19" s="428"/>
      <c r="AL19" s="428"/>
      <c r="AM19" s="428"/>
      <c r="AN19" s="428"/>
      <c r="AO19" s="428"/>
      <c r="AP19" s="428"/>
      <c r="AQ19" s="428"/>
      <c r="AR19" s="428">
        <f t="shared" si="9"/>
        <v>0</v>
      </c>
      <c r="AS19" s="428"/>
      <c r="AT19" s="428"/>
      <c r="AU19" s="428"/>
      <c r="AV19" s="428"/>
      <c r="AW19" s="428"/>
      <c r="AX19" s="428">
        <f t="shared" si="10"/>
        <v>0</v>
      </c>
      <c r="AY19" s="428"/>
      <c r="AZ19" s="428"/>
      <c r="BA19" s="428">
        <v>300</v>
      </c>
      <c r="BB19" s="428">
        <f t="shared" si="11"/>
        <v>300</v>
      </c>
      <c r="BC19" s="428"/>
      <c r="BD19" s="428"/>
      <c r="BE19" s="428"/>
      <c r="BF19" s="428"/>
      <c r="BG19" s="428"/>
      <c r="BH19" s="428"/>
      <c r="BI19" s="428"/>
      <c r="BJ19" s="428"/>
      <c r="BK19" s="428">
        <v>20</v>
      </c>
      <c r="BL19" s="428"/>
      <c r="BM19" s="280"/>
      <c r="BN19" s="429">
        <f t="shared" si="12"/>
        <v>20</v>
      </c>
      <c r="BO19" s="430"/>
      <c r="BP19" s="430"/>
      <c r="BQ19" s="430"/>
      <c r="BR19" s="430"/>
      <c r="BS19" s="430"/>
      <c r="BT19" s="430">
        <f t="shared" si="13"/>
        <v>0</v>
      </c>
      <c r="BU19" s="427">
        <f t="shared" si="14"/>
        <v>3120</v>
      </c>
      <c r="BV19" s="427">
        <f t="shared" si="15"/>
        <v>180</v>
      </c>
      <c r="BW19" s="406"/>
    </row>
    <row r="20" spans="1:75" s="5" customFormat="1">
      <c r="A20" s="479">
        <f>'1-συμβολαια'!A20</f>
        <v>0</v>
      </c>
      <c r="B20" s="424" t="str">
        <f>'1-συμβολαια'!C20</f>
        <v>δανείου ΤΟΚΟΙ</v>
      </c>
      <c r="C20" s="425">
        <f>'5-αντίγρ'!AN20</f>
        <v>0</v>
      </c>
      <c r="D20" s="425">
        <f>'5-αντίγρ'!U20+'5-αντίγρ'!Y20+'5-αντίγρ'!AA20+'5-αντίγρ'!AI20</f>
        <v>0</v>
      </c>
      <c r="E20" s="426">
        <f>'6-μεταγρ'!O20</f>
        <v>0</v>
      </c>
      <c r="F20" s="426">
        <f>'6-μεταγρ'!M20+'6-μεταγρ'!N20</f>
        <v>0</v>
      </c>
      <c r="G20" s="427">
        <f>'6-μεταγρ'!P20</f>
        <v>0</v>
      </c>
      <c r="H20" s="426">
        <f>'7-προςΔΟΥ'!P20</f>
        <v>0</v>
      </c>
      <c r="I20" s="426">
        <f>'7-προςΔΟΥ'!K20</f>
        <v>0</v>
      </c>
      <c r="J20" s="428"/>
      <c r="K20" s="428"/>
      <c r="L20" s="428"/>
      <c r="M20" s="428"/>
      <c r="N20" s="428"/>
      <c r="O20" s="428"/>
      <c r="P20" s="428"/>
      <c r="Q20" s="428"/>
      <c r="R20" s="428"/>
      <c r="S20" s="428"/>
      <c r="T20" s="428"/>
      <c r="U20" s="428"/>
      <c r="V20" s="428"/>
      <c r="W20" s="428"/>
      <c r="X20" s="428"/>
      <c r="Y20" s="428"/>
      <c r="Z20" s="428"/>
      <c r="AA20" s="428"/>
      <c r="AB20" s="428"/>
      <c r="AC20" s="428">
        <f t="shared" si="8"/>
        <v>0</v>
      </c>
      <c r="AD20" s="428"/>
      <c r="AE20" s="428"/>
      <c r="AF20" s="428"/>
      <c r="AG20" s="428"/>
      <c r="AH20" s="428"/>
      <c r="AI20" s="428"/>
      <c r="AJ20" s="428"/>
      <c r="AK20" s="428"/>
      <c r="AL20" s="428"/>
      <c r="AM20" s="428"/>
      <c r="AN20" s="428"/>
      <c r="AO20" s="428"/>
      <c r="AP20" s="428"/>
      <c r="AQ20" s="428"/>
      <c r="AR20" s="428">
        <f t="shared" si="9"/>
        <v>0</v>
      </c>
      <c r="AS20" s="428"/>
      <c r="AT20" s="428"/>
      <c r="AU20" s="428"/>
      <c r="AV20" s="428"/>
      <c r="AW20" s="428"/>
      <c r="AX20" s="428">
        <f t="shared" si="10"/>
        <v>0</v>
      </c>
      <c r="AY20" s="428"/>
      <c r="AZ20" s="428"/>
      <c r="BA20" s="428">
        <v>300</v>
      </c>
      <c r="BB20" s="428">
        <f t="shared" si="11"/>
        <v>300</v>
      </c>
      <c r="BC20" s="428"/>
      <c r="BD20" s="428"/>
      <c r="BE20" s="428"/>
      <c r="BF20" s="428"/>
      <c r="BG20" s="428"/>
      <c r="BH20" s="428"/>
      <c r="BI20" s="428"/>
      <c r="BJ20" s="428"/>
      <c r="BK20" s="428"/>
      <c r="BL20" s="428"/>
      <c r="BM20" s="280"/>
      <c r="BN20" s="429">
        <f t="shared" si="12"/>
        <v>0</v>
      </c>
      <c r="BO20" s="430"/>
      <c r="BP20" s="430"/>
      <c r="BQ20" s="430"/>
      <c r="BR20" s="430"/>
      <c r="BS20" s="430"/>
      <c r="BT20" s="430">
        <f t="shared" si="13"/>
        <v>0</v>
      </c>
      <c r="BU20" s="427">
        <f t="shared" si="14"/>
        <v>300</v>
      </c>
      <c r="BV20" s="427">
        <f t="shared" si="15"/>
        <v>0</v>
      </c>
      <c r="BW20" s="406"/>
    </row>
    <row r="21" spans="1:75" s="5" customFormat="1">
      <c r="A21" s="431" t="str">
        <f>'1-συμβολαια'!A21</f>
        <v xml:space="preserve">1ο    </v>
      </c>
      <c r="B21" s="424" t="str">
        <f>'1-συμβολαια'!C21</f>
        <v>δάνειο τοκοχρεωλυτικό</v>
      </c>
      <c r="C21" s="425">
        <f>'5-αντίγρ'!AN21</f>
        <v>0</v>
      </c>
      <c r="D21" s="425">
        <f>'5-αντίγρ'!U21+'5-αντίγρ'!Y21+'5-αντίγρ'!AA21+'5-αντίγρ'!AI21</f>
        <v>0</v>
      </c>
      <c r="E21" s="426">
        <f>'6-μεταγρ'!O21</f>
        <v>0</v>
      </c>
      <c r="F21" s="426">
        <f>'6-μεταγρ'!M21+'6-μεταγρ'!N21</f>
        <v>0</v>
      </c>
      <c r="G21" s="427">
        <f>'6-μεταγρ'!P21</f>
        <v>0</v>
      </c>
      <c r="H21" s="426">
        <f>'7-προςΔΟΥ'!P21</f>
        <v>0</v>
      </c>
      <c r="I21" s="426">
        <f>'7-προςΔΟΥ'!K21</f>
        <v>0</v>
      </c>
      <c r="J21" s="428"/>
      <c r="K21" s="428"/>
      <c r="L21" s="428"/>
      <c r="M21" s="428"/>
      <c r="N21" s="428"/>
      <c r="O21" s="428"/>
      <c r="P21" s="428"/>
      <c r="Q21" s="428"/>
      <c r="R21" s="428"/>
      <c r="S21" s="428"/>
      <c r="T21" s="428"/>
      <c r="U21" s="428"/>
      <c r="V21" s="428"/>
      <c r="W21" s="428"/>
      <c r="X21" s="428"/>
      <c r="Y21" s="428"/>
      <c r="Z21" s="428"/>
      <c r="AA21" s="428"/>
      <c r="AB21" s="428"/>
      <c r="AC21" s="428">
        <f t="shared" si="8"/>
        <v>0</v>
      </c>
      <c r="AD21" s="428"/>
      <c r="AE21" s="428"/>
      <c r="AF21" s="428"/>
      <c r="AG21" s="428">
        <v>900</v>
      </c>
      <c r="AH21" s="428"/>
      <c r="AI21" s="428"/>
      <c r="AJ21" s="428"/>
      <c r="AK21" s="428"/>
      <c r="AL21" s="428">
        <v>300</v>
      </c>
      <c r="AM21" s="428"/>
      <c r="AN21" s="428"/>
      <c r="AO21" s="428"/>
      <c r="AP21" s="428"/>
      <c r="AQ21" s="428"/>
      <c r="AR21" s="428">
        <f t="shared" si="9"/>
        <v>900</v>
      </c>
      <c r="AS21" s="428">
        <v>800</v>
      </c>
      <c r="AT21" s="428"/>
      <c r="AU21" s="428">
        <v>800</v>
      </c>
      <c r="AV21" s="428"/>
      <c r="AW21" s="428"/>
      <c r="AX21" s="428">
        <f t="shared" si="10"/>
        <v>1600</v>
      </c>
      <c r="AY21" s="428"/>
      <c r="AZ21" s="428"/>
      <c r="BA21" s="428">
        <v>800</v>
      </c>
      <c r="BB21" s="428">
        <f t="shared" si="11"/>
        <v>800</v>
      </c>
      <c r="BC21" s="428"/>
      <c r="BD21" s="428"/>
      <c r="BE21" s="428"/>
      <c r="BF21" s="428"/>
      <c r="BG21" s="428"/>
      <c r="BH21" s="428"/>
      <c r="BI21" s="428"/>
      <c r="BJ21" s="428"/>
      <c r="BK21" s="428"/>
      <c r="BL21" s="428">
        <v>30</v>
      </c>
      <c r="BM21" s="280"/>
      <c r="BN21" s="429">
        <f t="shared" si="12"/>
        <v>30</v>
      </c>
      <c r="BO21" s="430"/>
      <c r="BP21" s="430"/>
      <c r="BQ21" s="430"/>
      <c r="BR21" s="430"/>
      <c r="BS21" s="430"/>
      <c r="BT21" s="430">
        <f t="shared" si="13"/>
        <v>0</v>
      </c>
      <c r="BU21" s="427">
        <f t="shared" si="14"/>
        <v>3330</v>
      </c>
      <c r="BV21" s="427">
        <f t="shared" si="15"/>
        <v>0</v>
      </c>
      <c r="BW21" s="406"/>
    </row>
    <row r="22" spans="1:75" s="5" customFormat="1">
      <c r="A22" s="431">
        <f>'1-συμβολαια'!A22</f>
        <v>0</v>
      </c>
      <c r="B22" s="424" t="str">
        <f>'1-συμβολαια'!C22</f>
        <v>υποθήκη δανείου</v>
      </c>
      <c r="C22" s="425">
        <f>'5-αντίγρ'!AN22</f>
        <v>1800</v>
      </c>
      <c r="D22" s="425">
        <f>'5-αντίγρ'!U22+'5-αντίγρ'!Y22+'5-αντίγρ'!AA22+'5-αντίγρ'!AI22</f>
        <v>100</v>
      </c>
      <c r="E22" s="426">
        <f>'6-μεταγρ'!O22</f>
        <v>1000</v>
      </c>
      <c r="F22" s="426">
        <f>'6-μεταγρ'!M22+'6-μεταγρ'!N22</f>
        <v>80</v>
      </c>
      <c r="G22" s="427">
        <f>'6-μεταγρ'!P22</f>
        <v>0</v>
      </c>
      <c r="H22" s="426">
        <f>'7-προςΔΟΥ'!P22</f>
        <v>0</v>
      </c>
      <c r="I22" s="426">
        <f>'7-προςΔΟΥ'!K22</f>
        <v>0</v>
      </c>
      <c r="J22" s="428"/>
      <c r="K22" s="428"/>
      <c r="L22" s="428"/>
      <c r="M22" s="428"/>
      <c r="N22" s="428"/>
      <c r="O22" s="428"/>
      <c r="P22" s="428"/>
      <c r="Q22" s="428"/>
      <c r="R22" s="428"/>
      <c r="S22" s="428"/>
      <c r="T22" s="428"/>
      <c r="U22" s="428"/>
      <c r="V22" s="428"/>
      <c r="W22" s="428"/>
      <c r="X22" s="428"/>
      <c r="Y22" s="428"/>
      <c r="Z22" s="428"/>
      <c r="AA22" s="428"/>
      <c r="AB22" s="428"/>
      <c r="AC22" s="428">
        <f t="shared" si="8"/>
        <v>0</v>
      </c>
      <c r="AD22" s="428"/>
      <c r="AE22" s="428"/>
      <c r="AF22" s="428"/>
      <c r="AG22" s="428"/>
      <c r="AH22" s="428"/>
      <c r="AI22" s="428"/>
      <c r="AJ22" s="428"/>
      <c r="AK22" s="428"/>
      <c r="AL22" s="428"/>
      <c r="AM22" s="428"/>
      <c r="AN22" s="428"/>
      <c r="AO22" s="428"/>
      <c r="AP22" s="428"/>
      <c r="AQ22" s="428"/>
      <c r="AR22" s="428">
        <f t="shared" si="9"/>
        <v>0</v>
      </c>
      <c r="AS22" s="428"/>
      <c r="AT22" s="428"/>
      <c r="AU22" s="428"/>
      <c r="AV22" s="428"/>
      <c r="AW22" s="428"/>
      <c r="AX22" s="428">
        <f t="shared" si="10"/>
        <v>0</v>
      </c>
      <c r="AY22" s="428"/>
      <c r="AZ22" s="428"/>
      <c r="BA22" s="428">
        <v>300</v>
      </c>
      <c r="BB22" s="428">
        <f t="shared" si="11"/>
        <v>300</v>
      </c>
      <c r="BC22" s="428"/>
      <c r="BD22" s="428"/>
      <c r="BE22" s="428"/>
      <c r="BF22" s="428"/>
      <c r="BG22" s="428"/>
      <c r="BH22" s="428"/>
      <c r="BI22" s="428"/>
      <c r="BJ22" s="428"/>
      <c r="BK22" s="428">
        <v>20</v>
      </c>
      <c r="BL22" s="428"/>
      <c r="BM22" s="280"/>
      <c r="BN22" s="429">
        <f t="shared" si="12"/>
        <v>20</v>
      </c>
      <c r="BO22" s="430"/>
      <c r="BP22" s="430"/>
      <c r="BQ22" s="430"/>
      <c r="BR22" s="430"/>
      <c r="BS22" s="430"/>
      <c r="BT22" s="430">
        <f t="shared" si="13"/>
        <v>0</v>
      </c>
      <c r="BU22" s="427">
        <f t="shared" si="14"/>
        <v>3120</v>
      </c>
      <c r="BV22" s="427">
        <f t="shared" si="15"/>
        <v>180</v>
      </c>
      <c r="BW22" s="406"/>
    </row>
    <row r="23" spans="1:75" s="5" customFormat="1" ht="12" thickBot="1">
      <c r="A23" s="432">
        <f>'1-συμβολαια'!A23</f>
        <v>0</v>
      </c>
      <c r="B23" s="433" t="str">
        <f>'1-συμβολαια'!C23</f>
        <v>δανείου ΤΟΚΟΙ</v>
      </c>
      <c r="C23" s="434">
        <f>'5-αντίγρ'!AN23</f>
        <v>0</v>
      </c>
      <c r="D23" s="434">
        <f>'5-αντίγρ'!U23+'5-αντίγρ'!Y23+'5-αντίγρ'!AA23+'5-αντίγρ'!AI23</f>
        <v>0</v>
      </c>
      <c r="E23" s="435">
        <f>'6-μεταγρ'!O23</f>
        <v>0</v>
      </c>
      <c r="F23" s="435">
        <f>'6-μεταγρ'!M23+'6-μεταγρ'!N23</f>
        <v>0</v>
      </c>
      <c r="G23" s="436">
        <f>'6-μεταγρ'!P23</f>
        <v>0</v>
      </c>
      <c r="H23" s="435">
        <f>'7-προςΔΟΥ'!P23</f>
        <v>0</v>
      </c>
      <c r="I23" s="435">
        <f>'7-προςΔΟΥ'!K23</f>
        <v>0</v>
      </c>
      <c r="J23" s="436"/>
      <c r="K23" s="436"/>
      <c r="L23" s="436"/>
      <c r="M23" s="436"/>
      <c r="N23" s="436"/>
      <c r="O23" s="436"/>
      <c r="P23" s="436"/>
      <c r="Q23" s="436"/>
      <c r="R23" s="436"/>
      <c r="S23" s="436"/>
      <c r="T23" s="436"/>
      <c r="U23" s="436"/>
      <c r="V23" s="436"/>
      <c r="W23" s="436"/>
      <c r="X23" s="436"/>
      <c r="Y23" s="436"/>
      <c r="Z23" s="436"/>
      <c r="AA23" s="436"/>
      <c r="AB23" s="436"/>
      <c r="AC23" s="436">
        <f t="shared" si="8"/>
        <v>0</v>
      </c>
      <c r="AD23" s="436"/>
      <c r="AE23" s="436"/>
      <c r="AF23" s="436"/>
      <c r="AG23" s="436"/>
      <c r="AH23" s="436"/>
      <c r="AI23" s="436"/>
      <c r="AJ23" s="436"/>
      <c r="AK23" s="436"/>
      <c r="AL23" s="436"/>
      <c r="AM23" s="436"/>
      <c r="AN23" s="436"/>
      <c r="AO23" s="436"/>
      <c r="AP23" s="436"/>
      <c r="AQ23" s="436"/>
      <c r="AR23" s="436">
        <f t="shared" si="9"/>
        <v>0</v>
      </c>
      <c r="AS23" s="436"/>
      <c r="AT23" s="436"/>
      <c r="AU23" s="436"/>
      <c r="AV23" s="436"/>
      <c r="AW23" s="436"/>
      <c r="AX23" s="436">
        <f t="shared" si="10"/>
        <v>0</v>
      </c>
      <c r="AY23" s="436"/>
      <c r="AZ23" s="436"/>
      <c r="BA23" s="428">
        <v>300</v>
      </c>
      <c r="BB23" s="436">
        <f t="shared" si="11"/>
        <v>300</v>
      </c>
      <c r="BC23" s="436"/>
      <c r="BD23" s="436"/>
      <c r="BE23" s="436"/>
      <c r="BF23" s="436"/>
      <c r="BG23" s="436"/>
      <c r="BH23" s="436"/>
      <c r="BI23" s="436"/>
      <c r="BJ23" s="436"/>
      <c r="BK23" s="428"/>
      <c r="BL23" s="428"/>
      <c r="BM23" s="387"/>
      <c r="BN23" s="437">
        <f t="shared" si="12"/>
        <v>0</v>
      </c>
      <c r="BO23" s="437"/>
      <c r="BP23" s="437"/>
      <c r="BQ23" s="437"/>
      <c r="BR23" s="437"/>
      <c r="BS23" s="437"/>
      <c r="BT23" s="437">
        <f t="shared" si="13"/>
        <v>0</v>
      </c>
      <c r="BU23" s="436">
        <f t="shared" si="14"/>
        <v>300</v>
      </c>
      <c r="BV23" s="436">
        <f t="shared" si="15"/>
        <v>0</v>
      </c>
      <c r="BW23" s="438"/>
    </row>
    <row r="24" spans="1:75" s="7" customFormat="1">
      <c r="A24" s="691" t="s">
        <v>45</v>
      </c>
      <c r="B24" s="692"/>
      <c r="C24" s="158">
        <f t="shared" ref="C24:AC24" si="16">SUM(C3:C23)</f>
        <v>12600</v>
      </c>
      <c r="D24" s="158">
        <f t="shared" si="16"/>
        <v>700</v>
      </c>
      <c r="E24" s="158">
        <f t="shared" si="16"/>
        <v>7000</v>
      </c>
      <c r="F24" s="158">
        <f t="shared" si="16"/>
        <v>560</v>
      </c>
      <c r="G24" s="158">
        <f t="shared" si="16"/>
        <v>0</v>
      </c>
      <c r="H24" s="158">
        <f t="shared" si="16"/>
        <v>0</v>
      </c>
      <c r="I24" s="158">
        <f t="shared" si="16"/>
        <v>0</v>
      </c>
      <c r="J24" s="158">
        <f t="shared" si="16"/>
        <v>0</v>
      </c>
      <c r="K24" s="158">
        <f t="shared" si="16"/>
        <v>0</v>
      </c>
      <c r="L24" s="158">
        <f t="shared" si="16"/>
        <v>0</v>
      </c>
      <c r="M24" s="158">
        <f t="shared" si="16"/>
        <v>0</v>
      </c>
      <c r="N24" s="158">
        <f t="shared" si="16"/>
        <v>0</v>
      </c>
      <c r="O24" s="158">
        <f t="shared" si="16"/>
        <v>0</v>
      </c>
      <c r="P24" s="158">
        <f t="shared" si="16"/>
        <v>0</v>
      </c>
      <c r="Q24" s="158">
        <f t="shared" si="16"/>
        <v>0</v>
      </c>
      <c r="R24" s="158">
        <f t="shared" si="16"/>
        <v>0</v>
      </c>
      <c r="S24" s="158">
        <f t="shared" si="16"/>
        <v>0</v>
      </c>
      <c r="T24" s="158">
        <f t="shared" si="16"/>
        <v>0</v>
      </c>
      <c r="U24" s="158">
        <f t="shared" si="16"/>
        <v>0</v>
      </c>
      <c r="V24" s="158">
        <f t="shared" si="16"/>
        <v>0</v>
      </c>
      <c r="W24" s="158">
        <f t="shared" si="16"/>
        <v>0</v>
      </c>
      <c r="X24" s="158">
        <f t="shared" si="16"/>
        <v>0</v>
      </c>
      <c r="Y24" s="158">
        <f t="shared" si="16"/>
        <v>0</v>
      </c>
      <c r="Z24" s="158">
        <f t="shared" si="16"/>
        <v>0</v>
      </c>
      <c r="AA24" s="158">
        <f t="shared" si="16"/>
        <v>0</v>
      </c>
      <c r="AB24" s="158">
        <f t="shared" si="16"/>
        <v>0</v>
      </c>
      <c r="AC24" s="158">
        <f t="shared" si="16"/>
        <v>0</v>
      </c>
      <c r="AD24" s="158"/>
      <c r="AE24" s="158">
        <f t="shared" ref="AE24:BV24" si="17">SUM(AE3:AE23)</f>
        <v>0</v>
      </c>
      <c r="AF24" s="158">
        <f t="shared" si="17"/>
        <v>0</v>
      </c>
      <c r="AG24" s="158">
        <f t="shared" si="17"/>
        <v>6300</v>
      </c>
      <c r="AH24" s="158">
        <f t="shared" si="17"/>
        <v>0</v>
      </c>
      <c r="AI24" s="158">
        <f t="shared" si="17"/>
        <v>0</v>
      </c>
      <c r="AJ24" s="354">
        <f t="shared" si="17"/>
        <v>0</v>
      </c>
      <c r="AK24" s="158">
        <f t="shared" si="17"/>
        <v>0</v>
      </c>
      <c r="AL24" s="158">
        <f t="shared" si="17"/>
        <v>2100</v>
      </c>
      <c r="AM24" s="158">
        <f t="shared" si="17"/>
        <v>0</v>
      </c>
      <c r="AN24" s="158">
        <f t="shared" si="17"/>
        <v>0</v>
      </c>
      <c r="AO24" s="158">
        <f t="shared" si="17"/>
        <v>0</v>
      </c>
      <c r="AP24" s="158">
        <f t="shared" si="17"/>
        <v>0</v>
      </c>
      <c r="AQ24" s="158">
        <f t="shared" si="17"/>
        <v>0</v>
      </c>
      <c r="AR24" s="158">
        <f t="shared" si="17"/>
        <v>6300</v>
      </c>
      <c r="AS24" s="158">
        <f t="shared" si="17"/>
        <v>5600</v>
      </c>
      <c r="AT24" s="355">
        <f t="shared" si="17"/>
        <v>0</v>
      </c>
      <c r="AU24" s="355">
        <f t="shared" si="17"/>
        <v>5600</v>
      </c>
      <c r="AV24" s="355">
        <f t="shared" si="17"/>
        <v>0</v>
      </c>
      <c r="AW24" s="355">
        <f t="shared" si="17"/>
        <v>0</v>
      </c>
      <c r="AX24" s="158">
        <f t="shared" si="17"/>
        <v>11200</v>
      </c>
      <c r="AY24" s="158">
        <f t="shared" si="17"/>
        <v>0</v>
      </c>
      <c r="AZ24" s="355">
        <f t="shared" si="17"/>
        <v>0</v>
      </c>
      <c r="BA24" s="158">
        <f t="shared" si="17"/>
        <v>9800</v>
      </c>
      <c r="BB24" s="158">
        <f t="shared" si="17"/>
        <v>9800</v>
      </c>
      <c r="BC24" s="158">
        <f t="shared" si="17"/>
        <v>0</v>
      </c>
      <c r="BD24" s="158">
        <f t="shared" si="17"/>
        <v>0</v>
      </c>
      <c r="BE24" s="158">
        <f t="shared" si="17"/>
        <v>0</v>
      </c>
      <c r="BF24" s="158">
        <f t="shared" si="17"/>
        <v>0</v>
      </c>
      <c r="BG24" s="158">
        <f t="shared" si="17"/>
        <v>0</v>
      </c>
      <c r="BH24" s="158">
        <f t="shared" si="17"/>
        <v>0</v>
      </c>
      <c r="BI24" s="158">
        <f t="shared" si="17"/>
        <v>0</v>
      </c>
      <c r="BJ24" s="158">
        <f t="shared" si="17"/>
        <v>0</v>
      </c>
      <c r="BK24" s="158">
        <f t="shared" si="17"/>
        <v>140</v>
      </c>
      <c r="BL24" s="158">
        <f t="shared" si="17"/>
        <v>210</v>
      </c>
      <c r="BM24" s="158">
        <f t="shared" si="17"/>
        <v>0</v>
      </c>
      <c r="BN24" s="158">
        <f t="shared" si="17"/>
        <v>350</v>
      </c>
      <c r="BO24" s="158">
        <f t="shared" si="17"/>
        <v>0</v>
      </c>
      <c r="BP24" s="158">
        <f t="shared" si="17"/>
        <v>0</v>
      </c>
      <c r="BQ24" s="158">
        <f t="shared" si="17"/>
        <v>0</v>
      </c>
      <c r="BR24" s="158">
        <f t="shared" si="17"/>
        <v>0</v>
      </c>
      <c r="BS24" s="158">
        <f t="shared" si="17"/>
        <v>0</v>
      </c>
      <c r="BT24" s="158">
        <f t="shared" si="17"/>
        <v>0</v>
      </c>
      <c r="BU24" s="158">
        <f t="shared" si="17"/>
        <v>47250</v>
      </c>
      <c r="BV24" s="158">
        <f t="shared" si="17"/>
        <v>1260</v>
      </c>
      <c r="BW24" s="355"/>
    </row>
    <row r="25" spans="1:75" ht="11.25" customHeight="1"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7"/>
      <c r="BV25" s="7"/>
      <c r="BW25" s="2"/>
    </row>
    <row r="26" spans="1:75" ht="11.25" customHeight="1">
      <c r="C26" s="129"/>
      <c r="D26" s="129"/>
      <c r="E26" s="2"/>
      <c r="F26" s="2"/>
      <c r="G26" s="2"/>
      <c r="H26" s="2"/>
      <c r="I26" s="2"/>
      <c r="J26" s="165" t="s">
        <v>407</v>
      </c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2"/>
      <c r="AD26" s="2"/>
      <c r="AE26" s="17" t="s">
        <v>418</v>
      </c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156" t="s">
        <v>172</v>
      </c>
      <c r="AT26" s="2"/>
      <c r="AU26" s="2"/>
      <c r="AV26" s="2"/>
      <c r="AW26" s="2"/>
      <c r="AX26" s="2"/>
      <c r="AY26" s="156" t="s">
        <v>184</v>
      </c>
      <c r="AZ26" s="2"/>
      <c r="BA26" s="2"/>
      <c r="BB26" s="2"/>
      <c r="BC26" s="156" t="s">
        <v>197</v>
      </c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 t="s">
        <v>470</v>
      </c>
      <c r="BP26" s="2"/>
      <c r="BQ26" s="2"/>
      <c r="BR26" s="2"/>
      <c r="BS26" s="2"/>
      <c r="BT26" s="2"/>
      <c r="BU26" s="7"/>
      <c r="BV26" s="7"/>
      <c r="BW26" s="2"/>
    </row>
    <row r="27" spans="1:75" ht="11.25" customHeight="1">
      <c r="C27" s="129"/>
      <c r="D27" s="129"/>
      <c r="E27" s="2"/>
      <c r="F27" s="2"/>
      <c r="G27" s="2"/>
      <c r="H27" s="2"/>
      <c r="I27" s="2"/>
      <c r="J27" s="4"/>
      <c r="K27" s="165" t="s">
        <v>408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2"/>
      <c r="AD27" s="2"/>
      <c r="AE27" s="2"/>
      <c r="AF27" s="165" t="s">
        <v>167</v>
      </c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52" t="s">
        <v>175</v>
      </c>
      <c r="AU27" s="2"/>
      <c r="AV27" s="2"/>
      <c r="AW27" s="2"/>
      <c r="AX27" s="2"/>
      <c r="AY27" s="2"/>
      <c r="AZ27" s="251" t="s">
        <v>185</v>
      </c>
      <c r="BA27" s="2"/>
      <c r="BB27" s="2"/>
      <c r="BC27" s="2"/>
      <c r="BD27" s="176" t="s">
        <v>200</v>
      </c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 t="s">
        <v>471</v>
      </c>
      <c r="BQ27" s="2"/>
      <c r="BR27" s="2"/>
      <c r="BS27" s="2"/>
      <c r="BT27" s="2"/>
      <c r="BU27" s="7"/>
      <c r="BV27" s="7"/>
      <c r="BW27" s="2"/>
    </row>
    <row r="28" spans="1:75" ht="11.25" customHeight="1">
      <c r="C28" s="129"/>
      <c r="D28" s="129"/>
      <c r="E28" s="2"/>
      <c r="F28" s="2"/>
      <c r="G28" s="2"/>
      <c r="H28" s="2"/>
      <c r="I28" s="2"/>
      <c r="J28" s="4"/>
      <c r="K28" s="4"/>
      <c r="L28" s="165" t="s">
        <v>409</v>
      </c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2"/>
      <c r="AD28" s="2"/>
      <c r="AE28" s="2"/>
      <c r="AF28" s="2"/>
      <c r="AG28" s="17" t="s">
        <v>419</v>
      </c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4" t="s">
        <v>173</v>
      </c>
      <c r="AV28" s="2"/>
      <c r="AW28" s="2"/>
      <c r="AX28" s="2"/>
      <c r="AY28" s="2"/>
      <c r="AZ28" s="2"/>
      <c r="BA28" s="156" t="s">
        <v>186</v>
      </c>
      <c r="BB28" s="2"/>
      <c r="BC28" s="2"/>
      <c r="BD28" s="2"/>
      <c r="BE28" s="156" t="s">
        <v>201</v>
      </c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 t="s">
        <v>31</v>
      </c>
      <c r="BR28" s="2"/>
      <c r="BS28" s="2"/>
      <c r="BT28" s="2"/>
      <c r="BU28" s="7"/>
      <c r="BV28" s="7"/>
      <c r="BW28" s="2"/>
    </row>
    <row r="29" spans="1:75" ht="11.25" customHeight="1">
      <c r="C29" s="129"/>
      <c r="D29" s="129"/>
      <c r="E29" s="2"/>
      <c r="F29" s="2"/>
      <c r="G29" s="2"/>
      <c r="H29" s="2"/>
      <c r="I29" s="2"/>
      <c r="J29" s="4"/>
      <c r="K29" s="4"/>
      <c r="L29" s="4"/>
      <c r="M29" s="178" t="s">
        <v>410</v>
      </c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2"/>
      <c r="AD29" s="2"/>
      <c r="AE29" s="2"/>
      <c r="AF29" s="2"/>
      <c r="AG29" s="2"/>
      <c r="AH29" s="113" t="s">
        <v>420</v>
      </c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52" t="s">
        <v>174</v>
      </c>
      <c r="AW29" s="2"/>
      <c r="AX29" s="2"/>
      <c r="AY29" s="2"/>
      <c r="AZ29" s="2"/>
      <c r="BA29" s="2"/>
      <c r="BB29" s="2"/>
      <c r="BC29" s="2"/>
      <c r="BD29" s="2"/>
      <c r="BE29" s="2"/>
      <c r="BF29" s="176" t="s">
        <v>203</v>
      </c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 t="s">
        <v>472</v>
      </c>
      <c r="BS29" s="2"/>
      <c r="BT29" s="2"/>
      <c r="BU29" s="7"/>
      <c r="BV29" s="7"/>
      <c r="BW29" s="2"/>
    </row>
    <row r="30" spans="1:75" ht="11.25" customHeight="1">
      <c r="C30" s="129"/>
      <c r="D30" s="129"/>
      <c r="E30" s="2"/>
      <c r="F30" s="2"/>
      <c r="G30" s="2"/>
      <c r="H30" s="2"/>
      <c r="I30" s="2"/>
      <c r="J30" s="4"/>
      <c r="K30" s="4"/>
      <c r="L30" s="4"/>
      <c r="M30" s="4"/>
      <c r="N30" s="156" t="s">
        <v>411</v>
      </c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2"/>
      <c r="AD30" s="2"/>
      <c r="AE30" s="2"/>
      <c r="AF30" s="2"/>
      <c r="AG30" s="2"/>
      <c r="AH30" s="2"/>
      <c r="AI30" s="17" t="s">
        <v>421</v>
      </c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51" t="s">
        <v>181</v>
      </c>
      <c r="AX30" s="2"/>
      <c r="AY30" s="2"/>
      <c r="AZ30" s="2"/>
      <c r="BA30" s="2"/>
      <c r="BB30" s="2"/>
      <c r="BC30" s="2"/>
      <c r="BD30" s="2"/>
      <c r="BE30" s="2"/>
      <c r="BF30" s="2"/>
      <c r="BG30" s="156" t="s">
        <v>204</v>
      </c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 t="s">
        <v>57</v>
      </c>
      <c r="BT30" s="2"/>
      <c r="BU30" s="7"/>
      <c r="BV30" s="7"/>
    </row>
    <row r="31" spans="1:75" ht="11.25" customHeight="1">
      <c r="C31" s="129"/>
      <c r="D31" s="129"/>
      <c r="E31" s="2"/>
      <c r="F31" s="2"/>
      <c r="G31" s="2"/>
      <c r="H31" s="2"/>
      <c r="I31" s="2"/>
      <c r="J31" s="4"/>
      <c r="K31" s="4"/>
      <c r="L31" s="4"/>
      <c r="M31" s="4"/>
      <c r="N31" s="4"/>
      <c r="O31" s="156" t="s">
        <v>465</v>
      </c>
      <c r="P31" s="4"/>
      <c r="Q31" s="178"/>
      <c r="R31" s="178"/>
      <c r="S31" s="178"/>
      <c r="T31" s="4"/>
      <c r="U31" s="4"/>
      <c r="V31" s="4"/>
      <c r="W31" s="4"/>
      <c r="X31" s="4"/>
      <c r="Y31" s="4"/>
      <c r="Z31" s="4"/>
      <c r="AA31" s="4"/>
      <c r="AB31" s="4"/>
      <c r="AC31" s="2"/>
      <c r="AD31" s="2"/>
      <c r="AE31" s="2"/>
      <c r="AF31" s="2"/>
      <c r="AG31" s="2"/>
      <c r="AH31" s="2"/>
      <c r="AI31" s="2"/>
      <c r="AJ31" s="250" t="s">
        <v>422</v>
      </c>
      <c r="AK31" s="113"/>
      <c r="AL31" s="113"/>
      <c r="AM31" s="113"/>
      <c r="AN31" s="113"/>
      <c r="AO31" s="113"/>
      <c r="AP31" s="113"/>
      <c r="AQ31" s="113"/>
      <c r="AR31" s="2"/>
      <c r="AS31" s="2"/>
      <c r="AT31" s="2"/>
      <c r="AU31" s="2"/>
      <c r="AV31" s="2"/>
      <c r="AW31" s="2"/>
      <c r="AX31" s="2"/>
      <c r="AY31" s="2"/>
      <c r="AZ31" s="2"/>
      <c r="BA31" s="156" t="s">
        <v>192</v>
      </c>
      <c r="BB31" s="2"/>
      <c r="BC31" s="2"/>
      <c r="BD31" s="2"/>
      <c r="BE31" s="2"/>
      <c r="BF31" s="2"/>
      <c r="BG31" s="2"/>
      <c r="BH31" s="176" t="s">
        <v>205</v>
      </c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7"/>
      <c r="BV31" s="7"/>
    </row>
    <row r="32" spans="1:75">
      <c r="C32" s="79"/>
      <c r="D32" s="79"/>
      <c r="E32" s="2"/>
      <c r="F32" s="2"/>
      <c r="G32" s="2"/>
      <c r="H32" s="2"/>
      <c r="I32" s="2"/>
      <c r="J32" s="4"/>
      <c r="K32" s="4"/>
      <c r="L32" s="4"/>
      <c r="M32" s="4"/>
      <c r="N32" s="4"/>
      <c r="O32" s="4"/>
      <c r="P32" s="178" t="s">
        <v>412</v>
      </c>
      <c r="Q32" s="178"/>
      <c r="R32" s="178"/>
      <c r="S32" s="178"/>
      <c r="T32" s="4"/>
      <c r="U32" s="4"/>
      <c r="V32" s="4"/>
      <c r="W32" s="4"/>
      <c r="X32" s="4"/>
      <c r="Y32" s="4"/>
      <c r="Z32" s="4"/>
      <c r="AA32" s="4"/>
      <c r="AB32" s="4"/>
      <c r="AC32" s="2"/>
      <c r="AD32" s="2"/>
      <c r="AE32" s="2"/>
      <c r="AF32" s="2"/>
      <c r="AG32" s="2"/>
      <c r="AH32" s="2"/>
      <c r="AI32" s="2"/>
      <c r="AJ32" s="2"/>
      <c r="AK32" s="164" t="s">
        <v>423</v>
      </c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52" t="s">
        <v>190</v>
      </c>
      <c r="BB32" s="2"/>
      <c r="BC32" s="2"/>
      <c r="BD32" s="2"/>
      <c r="BE32" s="2"/>
      <c r="BF32" s="2"/>
      <c r="BG32" s="2"/>
      <c r="BH32" s="2"/>
      <c r="BI32" s="156" t="s">
        <v>206</v>
      </c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7"/>
      <c r="BV32" s="7"/>
    </row>
    <row r="33" spans="2:74">
      <c r="B33" s="132"/>
      <c r="C33" s="79"/>
      <c r="D33" s="79"/>
      <c r="E33" s="2"/>
      <c r="F33" s="2"/>
      <c r="G33" s="2"/>
      <c r="H33" s="2"/>
      <c r="I33" s="2" t="s">
        <v>520</v>
      </c>
      <c r="J33" s="4"/>
      <c r="K33" s="4"/>
      <c r="L33" s="4"/>
      <c r="M33" s="4"/>
      <c r="N33" s="4"/>
      <c r="O33" s="4"/>
      <c r="P33" s="4"/>
      <c r="Q33" s="156" t="s">
        <v>433</v>
      </c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2"/>
      <c r="AD33" s="2"/>
      <c r="AE33" s="2"/>
      <c r="AF33" s="2"/>
      <c r="AG33" s="2"/>
      <c r="AH33" s="2"/>
      <c r="AI33" s="2"/>
      <c r="AJ33" s="2"/>
      <c r="AK33" s="2"/>
      <c r="AL33" s="113" t="s">
        <v>462</v>
      </c>
      <c r="AM33" s="113"/>
      <c r="AN33" s="113"/>
      <c r="AO33" s="113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156" t="s">
        <v>191</v>
      </c>
      <c r="BB33" s="2"/>
      <c r="BC33" s="2"/>
      <c r="BD33" s="2"/>
      <c r="BE33" s="2"/>
      <c r="BF33" s="2"/>
      <c r="BG33" s="2"/>
      <c r="BH33" s="2"/>
      <c r="BI33" s="2"/>
      <c r="BJ33" s="176" t="s">
        <v>274</v>
      </c>
      <c r="BK33" s="176"/>
      <c r="BL33" s="176"/>
      <c r="BM33" s="2"/>
      <c r="BN33" s="2"/>
      <c r="BO33" s="2"/>
      <c r="BP33" s="2"/>
      <c r="BQ33" s="2"/>
      <c r="BR33" s="2"/>
      <c r="BS33" s="2"/>
      <c r="BT33" s="2"/>
      <c r="BU33" s="7"/>
      <c r="BV33" s="7"/>
    </row>
    <row r="34" spans="2:74">
      <c r="B34" s="133"/>
      <c r="C34" s="79"/>
      <c r="D34" s="79"/>
      <c r="E34" s="2"/>
      <c r="F34" s="2"/>
      <c r="G34" s="2"/>
      <c r="H34" s="2"/>
      <c r="I34" s="2"/>
      <c r="J34" s="4"/>
      <c r="K34" s="4"/>
      <c r="L34" s="4"/>
      <c r="M34" s="4"/>
      <c r="N34" s="4"/>
      <c r="O34" s="4"/>
      <c r="P34" s="4"/>
      <c r="Q34" s="4"/>
      <c r="R34" s="177" t="s">
        <v>434</v>
      </c>
      <c r="S34" s="178"/>
      <c r="T34" s="4"/>
      <c r="U34" s="4"/>
      <c r="V34" s="4"/>
      <c r="W34" s="4"/>
      <c r="X34" s="4"/>
      <c r="Y34" s="4"/>
      <c r="Z34" s="4"/>
      <c r="AA34" s="4"/>
      <c r="AB34" s="4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164" t="s">
        <v>463</v>
      </c>
      <c r="AN34" s="2"/>
      <c r="AO34" s="164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176" t="s">
        <v>193</v>
      </c>
      <c r="BB34" s="2"/>
      <c r="BC34" s="2"/>
      <c r="BD34" s="2"/>
      <c r="BE34" s="2"/>
      <c r="BF34" s="2"/>
      <c r="BG34" s="2"/>
      <c r="BH34" s="2"/>
      <c r="BI34" s="2"/>
      <c r="BJ34" s="2"/>
      <c r="BK34" s="156" t="s">
        <v>451</v>
      </c>
      <c r="BL34" s="156"/>
      <c r="BM34" s="2"/>
      <c r="BN34" s="2"/>
      <c r="BO34" s="2"/>
      <c r="BP34" s="2"/>
      <c r="BQ34" s="2"/>
      <c r="BR34" s="2"/>
      <c r="BS34" s="2"/>
      <c r="BT34" s="2"/>
      <c r="BU34" s="7"/>
      <c r="BV34" s="7"/>
    </row>
    <row r="35" spans="2:74">
      <c r="C35" s="79"/>
      <c r="D35" s="79"/>
      <c r="E35" s="84"/>
      <c r="F35" s="84"/>
      <c r="G35" s="84"/>
      <c r="H35" s="84"/>
      <c r="I35" s="2"/>
      <c r="J35" s="84"/>
      <c r="K35" s="84"/>
      <c r="L35" s="84"/>
      <c r="M35" s="84"/>
      <c r="N35" s="4"/>
      <c r="O35" s="4"/>
      <c r="P35" s="4"/>
      <c r="Q35" s="4"/>
      <c r="R35" s="4"/>
      <c r="S35" s="156" t="s">
        <v>459</v>
      </c>
      <c r="T35" s="4"/>
      <c r="U35" s="4"/>
      <c r="V35" s="4"/>
      <c r="W35" s="4"/>
      <c r="X35" s="4"/>
      <c r="Y35" s="4"/>
      <c r="Z35" s="4"/>
      <c r="AA35" s="4"/>
      <c r="AB35" s="4"/>
      <c r="AC35" s="2"/>
      <c r="AD35" s="2"/>
      <c r="AE35" s="2"/>
      <c r="AF35" s="2"/>
      <c r="AG35" s="84"/>
      <c r="AH35" s="84"/>
      <c r="AI35" s="84"/>
      <c r="AJ35" s="84"/>
      <c r="AK35" s="84"/>
      <c r="AL35" s="84"/>
      <c r="AM35" s="84"/>
      <c r="AN35" s="113" t="s">
        <v>424</v>
      </c>
      <c r="AO35" s="113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181" t="s">
        <v>240</v>
      </c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178" t="s">
        <v>450</v>
      </c>
      <c r="BM35" s="84"/>
      <c r="BN35" s="84"/>
      <c r="BO35" s="84"/>
      <c r="BP35" s="84"/>
      <c r="BQ35" s="84"/>
      <c r="BR35" s="84"/>
      <c r="BS35" s="84"/>
      <c r="BT35" s="84"/>
      <c r="BU35" s="7"/>
      <c r="BV35" s="7"/>
    </row>
    <row r="36" spans="2:74">
      <c r="C36" s="79"/>
      <c r="D36" s="79"/>
      <c r="J36" s="84"/>
      <c r="K36" s="84"/>
      <c r="L36" s="84"/>
      <c r="M36" s="84"/>
      <c r="N36" s="84"/>
      <c r="O36" s="84"/>
      <c r="P36" s="4"/>
      <c r="Q36" s="4"/>
      <c r="R36" s="4"/>
      <c r="S36" s="4"/>
      <c r="T36" s="178" t="s">
        <v>466</v>
      </c>
      <c r="U36" s="4"/>
      <c r="V36" s="4"/>
      <c r="W36" s="4"/>
      <c r="X36" s="4"/>
      <c r="Y36" s="4"/>
      <c r="Z36" s="4"/>
      <c r="AA36" s="4"/>
      <c r="AB36" s="4"/>
      <c r="AC36" s="2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2"/>
      <c r="AO36" s="164" t="s">
        <v>425</v>
      </c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182" t="s">
        <v>241</v>
      </c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7"/>
      <c r="BV36" s="7"/>
    </row>
    <row r="37" spans="2:74">
      <c r="C37" s="79"/>
      <c r="D37" s="79"/>
      <c r="L37" s="84"/>
      <c r="M37" s="84"/>
      <c r="N37" s="84"/>
      <c r="O37" s="84"/>
      <c r="P37" s="4"/>
      <c r="Q37" s="4"/>
      <c r="R37" s="4"/>
      <c r="S37" s="4"/>
      <c r="T37" s="4"/>
      <c r="U37" s="178" t="s">
        <v>413</v>
      </c>
      <c r="V37" s="4"/>
      <c r="W37" s="4"/>
      <c r="X37" s="4"/>
      <c r="Y37" s="4"/>
      <c r="Z37" s="4"/>
      <c r="AA37" s="4"/>
      <c r="AB37" s="4"/>
      <c r="AC37" s="2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181" t="s">
        <v>242</v>
      </c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7"/>
      <c r="BV37" s="7"/>
    </row>
    <row r="38" spans="2:74" ht="20.25">
      <c r="C38" s="79"/>
      <c r="D38" s="79"/>
      <c r="L38" s="84"/>
      <c r="M38" s="84"/>
      <c r="N38" s="84"/>
      <c r="O38" s="84"/>
      <c r="P38" s="84"/>
      <c r="Q38" s="84"/>
      <c r="R38" s="84"/>
      <c r="S38" s="84"/>
      <c r="T38" s="4"/>
      <c r="U38" s="4"/>
      <c r="V38" s="156" t="s">
        <v>414</v>
      </c>
      <c r="W38" s="4"/>
      <c r="X38" s="4"/>
      <c r="Y38" s="4"/>
      <c r="Z38" s="4"/>
      <c r="AA38" s="4"/>
      <c r="AB38" s="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345" t="s">
        <v>488</v>
      </c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7"/>
      <c r="BV38" s="7"/>
    </row>
    <row r="39" spans="2:74">
      <c r="C39" s="79"/>
      <c r="D39" s="79"/>
      <c r="L39" s="84"/>
      <c r="M39" s="84"/>
      <c r="N39" s="84"/>
      <c r="O39" s="84"/>
      <c r="P39" s="84"/>
      <c r="Q39" s="84"/>
      <c r="R39" s="84"/>
      <c r="S39" s="84"/>
      <c r="T39" s="4"/>
      <c r="U39" s="4"/>
      <c r="V39" s="4"/>
      <c r="W39" s="177" t="s">
        <v>415</v>
      </c>
      <c r="X39" s="4"/>
      <c r="Y39" s="4"/>
      <c r="Z39" s="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  <c r="BU39" s="7"/>
      <c r="BV39" s="7"/>
    </row>
    <row r="40" spans="2:74">
      <c r="L40" s="84"/>
      <c r="M40" s="84"/>
      <c r="N40" s="84"/>
      <c r="O40" s="84"/>
      <c r="P40" s="84"/>
      <c r="Q40" s="84"/>
      <c r="R40" s="84"/>
      <c r="S40" s="84"/>
      <c r="T40" s="4"/>
      <c r="U40" s="4"/>
      <c r="V40" s="4"/>
      <c r="W40" s="4"/>
      <c r="X40" s="178" t="s">
        <v>416</v>
      </c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  <row r="41" spans="2:74">
      <c r="K41" s="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156" t="s">
        <v>271</v>
      </c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</row>
    <row r="42" spans="2:74">
      <c r="K42" s="3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178" t="s">
        <v>417</v>
      </c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</row>
    <row r="43" spans="2:74">
      <c r="K43" s="3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</row>
    <row r="44" spans="2:74"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4"/>
      <c r="AG44" s="84"/>
      <c r="AH44" s="84"/>
      <c r="AI44" s="84"/>
      <c r="AJ44" s="84"/>
      <c r="AK44" s="84"/>
      <c r="AL44" s="84"/>
      <c r="AM44" s="84"/>
      <c r="AN44" s="84"/>
      <c r="AO44" s="84"/>
      <c r="AP44" s="84"/>
      <c r="AQ44" s="84"/>
      <c r="AR44" s="84"/>
      <c r="AS44" s="84"/>
      <c r="AT44" s="84"/>
      <c r="AU44" s="84"/>
      <c r="AV44" s="84"/>
      <c r="AW44" s="84"/>
      <c r="AX44" s="84"/>
      <c r="AY44" s="84"/>
      <c r="AZ44" s="84"/>
      <c r="BA44" s="84"/>
      <c r="BB44" s="84"/>
      <c r="BC44" s="84"/>
      <c r="BD44" s="84"/>
      <c r="BE44" s="84"/>
      <c r="BF44" s="84"/>
      <c r="BG44" s="84"/>
      <c r="BH44" s="84"/>
      <c r="BI44" s="84"/>
      <c r="BJ44" s="84"/>
      <c r="BK44" s="84"/>
      <c r="BL44" s="84"/>
      <c r="BM44" s="84"/>
      <c r="BN44" s="84"/>
      <c r="BO44" s="84"/>
      <c r="BP44" s="84"/>
      <c r="BQ44" s="84"/>
      <c r="BR44" s="84"/>
      <c r="BS44" s="84"/>
      <c r="BT44" s="84"/>
    </row>
    <row r="45" spans="2:74"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4"/>
      <c r="AG45" s="84"/>
      <c r="AH45" s="84"/>
      <c r="AI45" s="84"/>
      <c r="AJ45" s="84"/>
      <c r="AK45" s="84"/>
      <c r="AL45" s="84"/>
      <c r="AM45" s="84"/>
      <c r="AN45" s="84"/>
      <c r="AO45" s="84"/>
      <c r="AP45" s="84"/>
      <c r="AQ45" s="84"/>
      <c r="AR45" s="84"/>
      <c r="AS45" s="84"/>
      <c r="AT45" s="84"/>
      <c r="AU45" s="84"/>
      <c r="AV45" s="84"/>
      <c r="AW45" s="84"/>
      <c r="AX45" s="84"/>
      <c r="AY45" s="84"/>
      <c r="AZ45" s="84"/>
      <c r="BA45" s="84"/>
      <c r="BB45" s="84"/>
      <c r="BC45" s="84"/>
      <c r="BD45" s="84"/>
      <c r="BE45" s="84"/>
      <c r="BF45" s="84"/>
      <c r="BG45" s="84"/>
      <c r="BH45" s="84"/>
      <c r="BI45" s="84"/>
      <c r="BJ45" s="84"/>
      <c r="BK45" s="84"/>
      <c r="BL45" s="84"/>
      <c r="BM45" s="84"/>
      <c r="BN45" s="84"/>
      <c r="BO45" s="84"/>
      <c r="BP45" s="84"/>
      <c r="BQ45" s="84"/>
      <c r="BR45" s="84"/>
      <c r="BS45" s="84"/>
      <c r="BT45" s="84"/>
    </row>
    <row r="46" spans="2:74"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84"/>
      <c r="BB46" s="84"/>
      <c r="BC46" s="84"/>
      <c r="BD46" s="84"/>
      <c r="BE46" s="84"/>
      <c r="BF46" s="84"/>
      <c r="BG46" s="84"/>
      <c r="BH46" s="84"/>
      <c r="BI46" s="84"/>
      <c r="BJ46" s="84"/>
      <c r="BK46" s="84"/>
      <c r="BL46" s="84"/>
      <c r="BM46" s="84"/>
      <c r="BN46" s="84"/>
      <c r="BO46" s="84"/>
      <c r="BP46" s="84"/>
      <c r="BQ46" s="84"/>
      <c r="BR46" s="84"/>
      <c r="BS46" s="84"/>
      <c r="BT46" s="84"/>
    </row>
    <row r="47" spans="2:74"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84"/>
      <c r="AD47" s="84"/>
      <c r="AE47" s="84"/>
      <c r="AF47" s="84"/>
      <c r="AG47" s="84"/>
      <c r="AH47" s="84"/>
      <c r="AI47" s="84"/>
      <c r="AJ47" s="84"/>
      <c r="AK47" s="84"/>
      <c r="AL47" s="84"/>
      <c r="AM47" s="84"/>
      <c r="AN47" s="84"/>
      <c r="AO47" s="84"/>
      <c r="AP47" s="84"/>
      <c r="AQ47" s="84"/>
      <c r="AR47" s="84"/>
      <c r="AS47" s="84"/>
      <c r="AT47" s="84"/>
      <c r="AU47" s="84"/>
      <c r="AV47" s="84"/>
      <c r="AW47" s="84"/>
      <c r="AX47" s="84"/>
      <c r="AY47" s="84"/>
      <c r="AZ47" s="84"/>
      <c r="BA47" s="84"/>
      <c r="BB47" s="84"/>
      <c r="BC47" s="84"/>
      <c r="BD47" s="84"/>
      <c r="BE47" s="84"/>
      <c r="BF47" s="84"/>
      <c r="BG47" s="84"/>
      <c r="BH47" s="84"/>
      <c r="BI47" s="84"/>
      <c r="BJ47" s="84"/>
      <c r="BK47" s="84"/>
      <c r="BL47" s="84"/>
      <c r="BM47" s="84"/>
      <c r="BN47" s="84"/>
      <c r="BO47" s="84"/>
      <c r="BP47" s="84"/>
      <c r="BQ47" s="84"/>
      <c r="BR47" s="84"/>
      <c r="BS47" s="84"/>
      <c r="BT47" s="84"/>
    </row>
    <row r="48" spans="2:74"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4"/>
      <c r="AI48" s="84"/>
      <c r="AJ48" s="84"/>
      <c r="AK48" s="84"/>
      <c r="AL48" s="84"/>
      <c r="AM48" s="84"/>
      <c r="AN48" s="84"/>
      <c r="AO48" s="84"/>
      <c r="AP48" s="84"/>
      <c r="AQ48" s="84"/>
      <c r="AR48" s="84"/>
      <c r="AS48" s="84"/>
      <c r="AT48" s="84"/>
      <c r="AU48" s="84"/>
      <c r="AV48" s="84"/>
      <c r="AW48" s="84"/>
      <c r="AX48" s="84"/>
      <c r="AY48" s="84"/>
      <c r="AZ48" s="84"/>
      <c r="BA48" s="84"/>
      <c r="BB48" s="84"/>
      <c r="BC48" s="84"/>
      <c r="BD48" s="84"/>
      <c r="BE48" s="84"/>
      <c r="BF48" s="84"/>
      <c r="BG48" s="84"/>
      <c r="BH48" s="84"/>
      <c r="BI48" s="84"/>
      <c r="BJ48" s="84"/>
      <c r="BK48" s="84"/>
      <c r="BL48" s="84"/>
      <c r="BM48" s="84"/>
      <c r="BN48" s="84"/>
      <c r="BO48" s="84"/>
      <c r="BP48" s="84"/>
      <c r="BQ48" s="84"/>
      <c r="BR48" s="84"/>
      <c r="BS48" s="84"/>
      <c r="BT48" s="84"/>
    </row>
    <row r="49" spans="12:72"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4"/>
      <c r="AI49" s="84"/>
      <c r="AJ49" s="84"/>
      <c r="AK49" s="84"/>
      <c r="AL49" s="84"/>
      <c r="AM49" s="84"/>
      <c r="AN49" s="84"/>
      <c r="AO49" s="84"/>
      <c r="AP49" s="84"/>
      <c r="AQ49" s="84"/>
      <c r="AR49" s="84"/>
      <c r="AS49" s="84"/>
      <c r="AT49" s="84"/>
      <c r="AU49" s="84"/>
      <c r="AV49" s="84"/>
      <c r="AW49" s="84"/>
      <c r="AX49" s="84"/>
      <c r="AY49" s="84"/>
      <c r="AZ49" s="84"/>
      <c r="BA49" s="84"/>
      <c r="BB49" s="84"/>
      <c r="BC49" s="84"/>
      <c r="BD49" s="84"/>
      <c r="BE49" s="84"/>
      <c r="BF49" s="84"/>
      <c r="BG49" s="84"/>
      <c r="BH49" s="84"/>
      <c r="BI49" s="84"/>
      <c r="BJ49" s="84"/>
      <c r="BK49" s="84"/>
      <c r="BL49" s="84"/>
      <c r="BM49" s="84"/>
      <c r="BN49" s="84"/>
      <c r="BO49" s="84"/>
      <c r="BP49" s="84"/>
      <c r="BQ49" s="84"/>
      <c r="BR49" s="84"/>
      <c r="BS49" s="84"/>
      <c r="BT49" s="84"/>
    </row>
    <row r="50" spans="12:72"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4"/>
      <c r="AG50" s="84"/>
      <c r="AH50" s="84"/>
      <c r="AI50" s="84"/>
      <c r="AJ50" s="84"/>
      <c r="AK50" s="84"/>
      <c r="AL50" s="84"/>
      <c r="AM50" s="84"/>
      <c r="AN50" s="84"/>
      <c r="AO50" s="84"/>
      <c r="AP50" s="84"/>
      <c r="AQ50" s="84"/>
      <c r="AR50" s="84"/>
      <c r="AS50" s="84"/>
      <c r="AT50" s="84"/>
      <c r="AU50" s="84"/>
      <c r="AV50" s="84"/>
      <c r="AW50" s="84"/>
      <c r="AX50" s="84"/>
      <c r="AY50" s="84"/>
      <c r="AZ50" s="84"/>
      <c r="BA50" s="84"/>
      <c r="BB50" s="84"/>
      <c r="BC50" s="84"/>
      <c r="BD50" s="84"/>
      <c r="BE50" s="84"/>
      <c r="BF50" s="84"/>
      <c r="BG50" s="84"/>
      <c r="BH50" s="84"/>
      <c r="BI50" s="84"/>
      <c r="BJ50" s="84"/>
      <c r="BK50" s="84"/>
      <c r="BL50" s="84"/>
      <c r="BM50" s="84"/>
      <c r="BN50" s="84"/>
      <c r="BO50" s="84"/>
      <c r="BP50" s="84"/>
      <c r="BQ50" s="84"/>
      <c r="BR50" s="84"/>
      <c r="BS50" s="84"/>
      <c r="BT50" s="84"/>
    </row>
    <row r="51" spans="12:72"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</row>
    <row r="52" spans="12:72"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</row>
    <row r="53" spans="12:72"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  <c r="AM53" s="84"/>
      <c r="AN53" s="84"/>
      <c r="AO53" s="84"/>
      <c r="AP53" s="84"/>
      <c r="AQ53" s="84"/>
      <c r="AR53" s="84"/>
      <c r="AS53" s="84"/>
      <c r="AT53" s="84"/>
      <c r="AU53" s="84"/>
      <c r="AV53" s="84"/>
      <c r="AW53" s="84"/>
      <c r="AX53" s="84"/>
      <c r="AY53" s="84"/>
      <c r="AZ53" s="84"/>
      <c r="BA53" s="84"/>
      <c r="BB53" s="84"/>
      <c r="BC53" s="84"/>
      <c r="BD53" s="84"/>
      <c r="BE53" s="84"/>
      <c r="BF53" s="84"/>
      <c r="BG53" s="84"/>
      <c r="BH53" s="84"/>
      <c r="BI53" s="84"/>
      <c r="BJ53" s="84"/>
      <c r="BK53" s="84"/>
      <c r="BL53" s="84"/>
      <c r="BM53" s="84"/>
      <c r="BN53" s="84"/>
      <c r="BO53" s="84"/>
      <c r="BP53" s="84"/>
      <c r="BQ53" s="84"/>
      <c r="BR53" s="84"/>
      <c r="BS53" s="84"/>
      <c r="BT53" s="84"/>
    </row>
    <row r="54" spans="12:72"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4"/>
      <c r="AG54" s="84"/>
      <c r="AH54" s="84"/>
      <c r="AI54" s="84"/>
      <c r="AJ54" s="84"/>
      <c r="AK54" s="84"/>
      <c r="AL54" s="84"/>
      <c r="AM54" s="84"/>
      <c r="AN54" s="84"/>
      <c r="AO54" s="84"/>
      <c r="AP54" s="84"/>
      <c r="AQ54" s="84"/>
      <c r="AR54" s="84"/>
      <c r="AS54" s="84"/>
      <c r="AT54" s="84"/>
      <c r="AU54" s="84"/>
      <c r="AV54" s="84"/>
      <c r="AW54" s="84"/>
      <c r="AX54" s="84"/>
      <c r="AY54" s="84"/>
      <c r="AZ54" s="84"/>
      <c r="BA54" s="84"/>
      <c r="BB54" s="84"/>
      <c r="BC54" s="84"/>
      <c r="BD54" s="84"/>
      <c r="BE54" s="84"/>
      <c r="BF54" s="84"/>
      <c r="BG54" s="84"/>
      <c r="BH54" s="84"/>
      <c r="BI54" s="84"/>
      <c r="BJ54" s="84"/>
      <c r="BK54" s="84"/>
      <c r="BL54" s="84"/>
      <c r="BM54" s="84"/>
      <c r="BN54" s="84"/>
      <c r="BO54" s="84"/>
      <c r="BP54" s="84"/>
      <c r="BQ54" s="84"/>
      <c r="BR54" s="84"/>
      <c r="BS54" s="84"/>
      <c r="BT54" s="84"/>
    </row>
    <row r="55" spans="12:72"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</row>
  </sheetData>
  <mergeCells count="13">
    <mergeCell ref="BU1:BW1"/>
    <mergeCell ref="A24:B24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51"/>
  <sheetViews>
    <sheetView workbookViewId="0">
      <pane ySplit="2" topLeftCell="A3" activePane="bottomLeft" state="frozen"/>
      <selection pane="bottomLeft" activeCell="M38" sqref="M38"/>
    </sheetView>
  </sheetViews>
  <sheetFormatPr defaultRowHeight="11.25"/>
  <cols>
    <col min="1" max="1" width="13.7109375" style="7" bestFit="1" customWidth="1"/>
    <col min="2" max="2" width="9.42578125" style="137" customWidth="1"/>
    <col min="3" max="3" width="13.71093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715" t="s">
        <v>1</v>
      </c>
      <c r="B1" s="717" t="s">
        <v>2</v>
      </c>
      <c r="C1" s="719" t="s">
        <v>0</v>
      </c>
      <c r="D1" s="721" t="s">
        <v>7</v>
      </c>
      <c r="E1" s="710" t="s">
        <v>6</v>
      </c>
      <c r="F1" s="711"/>
      <c r="G1" s="712" t="s">
        <v>5</v>
      </c>
      <c r="H1" s="713"/>
      <c r="I1" s="710" t="s">
        <v>62</v>
      </c>
      <c r="J1" s="711"/>
      <c r="K1" s="726" t="s">
        <v>510</v>
      </c>
      <c r="L1" s="514" t="s">
        <v>426</v>
      </c>
      <c r="M1" s="728"/>
      <c r="N1" s="514" t="s">
        <v>81</v>
      </c>
      <c r="O1" s="515"/>
      <c r="P1" s="515"/>
      <c r="Q1" s="515"/>
      <c r="R1" s="515"/>
      <c r="S1" s="722" t="s">
        <v>83</v>
      </c>
      <c r="T1" s="722"/>
      <c r="U1" s="722"/>
      <c r="V1" s="722"/>
      <c r="W1" s="722"/>
      <c r="X1" s="722"/>
    </row>
    <row r="2" spans="1:24" ht="15.75" customHeight="1" thickBot="1">
      <c r="A2" s="716"/>
      <c r="B2" s="718"/>
      <c r="C2" s="720"/>
      <c r="D2" s="584"/>
      <c r="E2" s="58"/>
      <c r="F2" s="31" t="s">
        <v>9</v>
      </c>
      <c r="G2" s="58"/>
      <c r="H2" s="59" t="s">
        <v>9</v>
      </c>
      <c r="I2" s="58"/>
      <c r="J2" s="31" t="s">
        <v>9</v>
      </c>
      <c r="K2" s="727"/>
      <c r="L2" s="248"/>
      <c r="M2" s="180" t="s">
        <v>510</v>
      </c>
      <c r="N2" s="183" t="s">
        <v>127</v>
      </c>
      <c r="O2" s="183" t="s">
        <v>426</v>
      </c>
      <c r="P2" s="183" t="s">
        <v>355</v>
      </c>
      <c r="Q2" s="183" t="s">
        <v>57</v>
      </c>
      <c r="R2" s="183" t="s">
        <v>126</v>
      </c>
      <c r="S2" s="723" t="s">
        <v>430</v>
      </c>
      <c r="T2" s="724"/>
      <c r="U2" s="724"/>
      <c r="V2" s="724"/>
      <c r="W2" s="725"/>
      <c r="X2" s="184" t="s">
        <v>45</v>
      </c>
    </row>
    <row r="3" spans="1:24" s="5" customFormat="1">
      <c r="A3" s="431" t="str">
        <f>'1-συμβολαια'!A3</f>
        <v>1ο  [;;;??τραπεζας</v>
      </c>
      <c r="B3" s="439">
        <f>'1-συμβολαια'!B3</f>
        <v>31862</v>
      </c>
      <c r="C3" s="424" t="str">
        <f>'1-συμβολαια'!C3</f>
        <v>δάνειο τοκοχρεωλυτικό</v>
      </c>
      <c r="D3" s="440">
        <f>'1-συμβολαια'!D3</f>
        <v>1100000</v>
      </c>
      <c r="E3" s="281"/>
      <c r="F3" s="281"/>
      <c r="G3" s="281"/>
      <c r="H3" s="281"/>
      <c r="I3" s="281"/>
      <c r="J3" s="281"/>
      <c r="K3" s="278">
        <f>'1-συμβολαια'!N3</f>
        <v>0</v>
      </c>
      <c r="L3" s="278">
        <f>'2-δικαιώμ'!O3+'5-αντίγρ'!O3</f>
        <v>2108</v>
      </c>
      <c r="M3" s="278"/>
      <c r="N3" s="278">
        <f>'1-συμβολαια'!O3</f>
        <v>13552</v>
      </c>
      <c r="O3" s="278">
        <f t="shared" ref="O3:O16" si="0">L3-M3</f>
        <v>2108</v>
      </c>
      <c r="P3" s="278">
        <f>'8-κ-15-17'!AG3</f>
        <v>14300.000000000002</v>
      </c>
      <c r="Q3" s="278">
        <f>'11-χαρτόσ'!L3+'13-ντιΜιΧο'!BV3</f>
        <v>100</v>
      </c>
      <c r="R3" s="278">
        <f>'13-ντιΜιΧο'!BU3</f>
        <v>3330</v>
      </c>
      <c r="S3" s="441"/>
      <c r="T3" s="442"/>
      <c r="U3" s="442"/>
      <c r="V3" s="442"/>
      <c r="W3" s="442"/>
      <c r="X3" s="281"/>
    </row>
    <row r="4" spans="1:24" s="5" customFormat="1">
      <c r="A4" s="431">
        <f>'1-συμβολαια'!A4</f>
        <v>0</v>
      </c>
      <c r="B4" s="439"/>
      <c r="C4" s="424" t="str">
        <f>'1-συμβολαια'!C4</f>
        <v>υποθήκη δανείου</v>
      </c>
      <c r="D4" s="440">
        <f>'1-συμβολαια'!D4</f>
        <v>1100000</v>
      </c>
      <c r="E4" s="281"/>
      <c r="F4" s="281"/>
      <c r="G4" s="281"/>
      <c r="H4" s="281"/>
      <c r="I4" s="281"/>
      <c r="J4" s="281"/>
      <c r="K4" s="278">
        <f>'1-συμβολαια'!N4</f>
        <v>0</v>
      </c>
      <c r="L4" s="278">
        <f>'2-δικαιώμ'!O4+'5-αντίγρ'!O4</f>
        <v>2108</v>
      </c>
      <c r="M4" s="278"/>
      <c r="N4" s="278">
        <f>'1-συμβολαια'!O4</f>
        <v>14152</v>
      </c>
      <c r="O4" s="278">
        <f t="shared" si="0"/>
        <v>2108</v>
      </c>
      <c r="P4" s="278">
        <f>'8-κ-15-17'!AG4</f>
        <v>14300.000000000002</v>
      </c>
      <c r="Q4" s="278">
        <f>'11-χαρτόσ'!L4+'13-ντιΜιΧο'!BV4</f>
        <v>280</v>
      </c>
      <c r="R4" s="278">
        <f>'13-ντιΜιΧο'!BU4</f>
        <v>3120</v>
      </c>
      <c r="S4" s="441"/>
      <c r="T4" s="442"/>
      <c r="U4" s="442"/>
      <c r="V4" s="442"/>
      <c r="W4" s="442"/>
      <c r="X4" s="281"/>
    </row>
    <row r="5" spans="1:24" s="5" customFormat="1">
      <c r="A5" s="431">
        <f>'1-συμβολαια'!A5</f>
        <v>0</v>
      </c>
      <c r="B5" s="504"/>
      <c r="C5" s="424" t="str">
        <f>'1-συμβολαια'!C5</f>
        <v>δανείου ΤΟΚΟΙ</v>
      </c>
      <c r="D5" s="440">
        <f>'1-συμβολαια'!D5</f>
        <v>2222222</v>
      </c>
      <c r="E5" s="281"/>
      <c r="F5" s="281"/>
      <c r="G5" s="281"/>
      <c r="H5" s="281"/>
      <c r="I5" s="281"/>
      <c r="J5" s="281"/>
      <c r="K5" s="383">
        <f>'1-συμβολαια'!N5</f>
        <v>0</v>
      </c>
      <c r="L5" s="383">
        <f>'2-δικαιώμ'!O5+'5-αντίγρ'!O5</f>
        <v>4043.83295</v>
      </c>
      <c r="M5" s="383"/>
      <c r="N5" s="383">
        <f>'1-συμβολαια'!O5</f>
        <v>24521.72005</v>
      </c>
      <c r="O5" s="383">
        <f t="shared" si="0"/>
        <v>4043.83295</v>
      </c>
      <c r="P5" s="383">
        <f>'8-κ-15-17'!AG5</f>
        <v>28888.886000000002</v>
      </c>
      <c r="Q5" s="383">
        <f>'11-χαρτόσ'!L5+'13-ντιΜιΧο'!BV5</f>
        <v>100</v>
      </c>
      <c r="R5" s="383">
        <f>'13-ντιΜιΧο'!BU5</f>
        <v>300</v>
      </c>
      <c r="S5" s="505"/>
      <c r="T5" s="442"/>
      <c r="U5" s="442"/>
      <c r="V5" s="442"/>
      <c r="W5" s="442"/>
      <c r="X5" s="281"/>
    </row>
    <row r="6" spans="1:24" s="5" customFormat="1">
      <c r="A6" s="479" t="str">
        <f>'1-συμβολαια'!A6</f>
        <v>1ο  [;;;??τραπεζας</v>
      </c>
      <c r="B6" s="504">
        <f>'1-συμβολαια'!B6</f>
        <v>33414</v>
      </c>
      <c r="C6" s="424" t="str">
        <f>'1-συμβολαια'!C6</f>
        <v>δάνειο τοκοχρεωλυτικό</v>
      </c>
      <c r="D6" s="440">
        <f>'1-συμβολαια'!D6</f>
        <v>600000</v>
      </c>
      <c r="E6" s="281"/>
      <c r="F6" s="281"/>
      <c r="G6" s="281"/>
      <c r="H6" s="281"/>
      <c r="I6" s="281"/>
      <c r="J6" s="281"/>
      <c r="K6" s="383">
        <f>'1-συμβολαια'!N6</f>
        <v>0</v>
      </c>
      <c r="L6" s="383">
        <f>'2-δικαιώμ'!O6+'5-αντίγρ'!O6</f>
        <v>1245.5</v>
      </c>
      <c r="M6" s="383"/>
      <c r="N6" s="383">
        <f>'1-συμβολαια'!O6</f>
        <v>8664.5</v>
      </c>
      <c r="O6" s="383">
        <f t="shared" si="0"/>
        <v>1245.5</v>
      </c>
      <c r="P6" s="383">
        <f>'8-κ-15-17'!AG6</f>
        <v>7800.0000000000009</v>
      </c>
      <c r="Q6" s="383">
        <f>'11-χαρτόσ'!L6+'13-ντιΜιΧο'!BV6</f>
        <v>100</v>
      </c>
      <c r="R6" s="383">
        <f>'13-ντιΜιΧο'!BU6</f>
        <v>3330</v>
      </c>
      <c r="S6" s="505"/>
      <c r="T6" s="442"/>
      <c r="U6" s="442"/>
      <c r="V6" s="442"/>
      <c r="W6" s="442"/>
      <c r="X6" s="281"/>
    </row>
    <row r="7" spans="1:24" s="5" customFormat="1">
      <c r="A7" s="479">
        <f>'1-συμβολαια'!A7</f>
        <v>0</v>
      </c>
      <c r="B7" s="504">
        <f>'1-συμβολαια'!B7</f>
        <v>0</v>
      </c>
      <c r="C7" s="424" t="str">
        <f>'1-συμβολαια'!C7</f>
        <v>υποθήκη δανείου</v>
      </c>
      <c r="D7" s="440">
        <f>'1-συμβολαια'!D7</f>
        <v>600000</v>
      </c>
      <c r="E7" s="281"/>
      <c r="F7" s="281"/>
      <c r="G7" s="281"/>
      <c r="H7" s="281"/>
      <c r="I7" s="281"/>
      <c r="J7" s="281"/>
      <c r="K7" s="383">
        <f>'1-συμβολαια'!N7</f>
        <v>0</v>
      </c>
      <c r="L7" s="383">
        <f>'2-δικαιώμ'!O7+'5-αντίγρ'!O7</f>
        <v>1245.5</v>
      </c>
      <c r="M7" s="383"/>
      <c r="N7" s="383">
        <f>'1-συμβολαια'!O7</f>
        <v>9264.5</v>
      </c>
      <c r="O7" s="383">
        <f t="shared" si="0"/>
        <v>1245.5</v>
      </c>
      <c r="P7" s="383">
        <f>'8-κ-15-17'!AG7</f>
        <v>7800.0000000000009</v>
      </c>
      <c r="Q7" s="383">
        <f>'11-χαρτόσ'!L7+'13-ντιΜιΧο'!BV7</f>
        <v>280</v>
      </c>
      <c r="R7" s="383">
        <f>'13-ντιΜιΧο'!BU7</f>
        <v>3120</v>
      </c>
      <c r="S7" s="505"/>
      <c r="T7" s="442"/>
      <c r="U7" s="442"/>
      <c r="V7" s="442"/>
      <c r="W7" s="442"/>
      <c r="X7" s="281"/>
    </row>
    <row r="8" spans="1:24" s="5" customFormat="1">
      <c r="A8" s="479">
        <f>'1-συμβολαια'!A8</f>
        <v>0</v>
      </c>
      <c r="B8" s="504">
        <f>'1-συμβολαια'!B8</f>
        <v>0</v>
      </c>
      <c r="C8" s="424" t="str">
        <f>'1-συμβολαια'!C8</f>
        <v>δανείου ΤΟΚΟΙ</v>
      </c>
      <c r="D8" s="440">
        <f>'1-συμβολαια'!D8</f>
        <v>1222222</v>
      </c>
      <c r="E8" s="281"/>
      <c r="F8" s="281"/>
      <c r="G8" s="281"/>
      <c r="H8" s="281"/>
      <c r="I8" s="281"/>
      <c r="J8" s="281"/>
      <c r="K8" s="383">
        <f>'1-συμβολαια'!N8</f>
        <v>0</v>
      </c>
      <c r="L8" s="383">
        <f>'2-δικαιώμ'!O8+'5-αντίγρ'!O8</f>
        <v>2318.83295</v>
      </c>
      <c r="M8" s="383"/>
      <c r="N8" s="383">
        <f>'1-συμβολαια'!O8</f>
        <v>14746.72005</v>
      </c>
      <c r="O8" s="383">
        <f t="shared" si="0"/>
        <v>2318.83295</v>
      </c>
      <c r="P8" s="383">
        <f>'8-κ-15-17'!AG8</f>
        <v>15888.886000000002</v>
      </c>
      <c r="Q8" s="383">
        <f>'11-χαρτόσ'!L8+'13-ντιΜιΧο'!BV8</f>
        <v>100</v>
      </c>
      <c r="R8" s="383">
        <f>'13-ντιΜιΧο'!BU8</f>
        <v>300</v>
      </c>
      <c r="S8" s="505"/>
      <c r="T8" s="442"/>
      <c r="U8" s="442"/>
      <c r="V8" s="442"/>
      <c r="W8" s="442"/>
      <c r="X8" s="281"/>
    </row>
    <row r="9" spans="1:24" s="5" customFormat="1">
      <c r="A9" s="431" t="str">
        <f>'1-συμβολαια'!A9</f>
        <v>1ο  [;;;??τραπεζας</v>
      </c>
      <c r="B9" s="504">
        <f>'1-συμβολαια'!B9</f>
        <v>33591</v>
      </c>
      <c r="C9" s="424" t="str">
        <f>'1-συμβολαια'!C9</f>
        <v>δάνειο τοκοχρεωλυτικό</v>
      </c>
      <c r="D9" s="440">
        <f>'1-συμβολαια'!D9</f>
        <v>700000</v>
      </c>
      <c r="E9" s="281"/>
      <c r="F9" s="281"/>
      <c r="G9" s="281"/>
      <c r="H9" s="281"/>
      <c r="I9" s="281"/>
      <c r="J9" s="281"/>
      <c r="K9" s="383">
        <f>'1-συμβολαια'!N9</f>
        <v>0</v>
      </c>
      <c r="L9" s="383">
        <f>'2-δικαιώμ'!O9+'5-αντίγρ'!O9</f>
        <v>1418</v>
      </c>
      <c r="M9" s="383"/>
      <c r="N9" s="383">
        <f>'1-συμβολαια'!O9</f>
        <v>9642</v>
      </c>
      <c r="O9" s="383">
        <f t="shared" si="0"/>
        <v>1418</v>
      </c>
      <c r="P9" s="383">
        <f>'8-κ-15-17'!AG9</f>
        <v>9100</v>
      </c>
      <c r="Q9" s="383">
        <f>'11-χαρτόσ'!L9+'13-ντιΜιΧο'!BV9</f>
        <v>100</v>
      </c>
      <c r="R9" s="383">
        <f>'13-ντιΜιΧο'!BU9</f>
        <v>3330</v>
      </c>
      <c r="S9" s="505"/>
      <c r="T9" s="442"/>
      <c r="U9" s="442"/>
      <c r="V9" s="442"/>
      <c r="W9" s="442"/>
      <c r="X9" s="281"/>
    </row>
    <row r="10" spans="1:24" s="5" customFormat="1">
      <c r="A10" s="431">
        <f>'1-συμβολαια'!A10</f>
        <v>0</v>
      </c>
      <c r="B10" s="504">
        <f>'1-συμβολαια'!B10</f>
        <v>0</v>
      </c>
      <c r="C10" s="424" t="str">
        <f>'1-συμβολαια'!C10</f>
        <v>υποθήκη δανείου</v>
      </c>
      <c r="D10" s="440">
        <f>'1-συμβολαια'!D10</f>
        <v>700000</v>
      </c>
      <c r="E10" s="281"/>
      <c r="F10" s="281"/>
      <c r="G10" s="281"/>
      <c r="H10" s="281"/>
      <c r="I10" s="281"/>
      <c r="J10" s="281"/>
      <c r="K10" s="383">
        <f>'1-συμβολαια'!N10</f>
        <v>0</v>
      </c>
      <c r="L10" s="383">
        <f>'2-δικαιώμ'!O10+'5-αντίγρ'!O10</f>
        <v>1418</v>
      </c>
      <c r="M10" s="383"/>
      <c r="N10" s="383">
        <f>'1-συμβολαια'!O10</f>
        <v>10242</v>
      </c>
      <c r="O10" s="383">
        <f t="shared" si="0"/>
        <v>1418</v>
      </c>
      <c r="P10" s="383">
        <f>'8-κ-15-17'!AG10</f>
        <v>9100</v>
      </c>
      <c r="Q10" s="383">
        <f>'11-χαρτόσ'!L10+'13-ντιΜιΧο'!BV10</f>
        <v>280</v>
      </c>
      <c r="R10" s="383">
        <f>'13-ντιΜιΧο'!BU10</f>
        <v>3120</v>
      </c>
      <c r="S10" s="505"/>
      <c r="T10" s="442"/>
      <c r="U10" s="442"/>
      <c r="V10" s="442"/>
      <c r="W10" s="442"/>
      <c r="X10" s="281"/>
    </row>
    <row r="11" spans="1:24" s="5" customFormat="1">
      <c r="A11" s="431">
        <f>'1-συμβολαια'!A11</f>
        <v>0</v>
      </c>
      <c r="B11" s="504">
        <f>'1-συμβολαια'!B11</f>
        <v>0</v>
      </c>
      <c r="C11" s="424" t="str">
        <f>'1-συμβολαια'!C11</f>
        <v>δανείου ΤΟΚΟΙ</v>
      </c>
      <c r="D11" s="440">
        <f>'1-συμβολαια'!D11</f>
        <v>1444444</v>
      </c>
      <c r="E11" s="281"/>
      <c r="F11" s="281"/>
      <c r="G11" s="281"/>
      <c r="H11" s="281"/>
      <c r="I11" s="281"/>
      <c r="J11" s="281"/>
      <c r="K11" s="383">
        <f>'1-συμβολαια'!N11</f>
        <v>0</v>
      </c>
      <c r="L11" s="383">
        <f>'2-δικαιώμ'!O11+'5-αντίγρ'!O11</f>
        <v>2702.1659</v>
      </c>
      <c r="M11" s="383"/>
      <c r="N11" s="383">
        <f>'1-συμβολαια'!O11</f>
        <v>16918.9401</v>
      </c>
      <c r="O11" s="383">
        <f t="shared" si="0"/>
        <v>2702.1659</v>
      </c>
      <c r="P11" s="383">
        <f>'8-κ-15-17'!AG11</f>
        <v>18777.772000000001</v>
      </c>
      <c r="Q11" s="383">
        <f>'11-χαρτόσ'!L11+'13-ντιΜιΧο'!BV11</f>
        <v>100</v>
      </c>
      <c r="R11" s="383">
        <f>'13-ντιΜιΧο'!BU11</f>
        <v>300</v>
      </c>
      <c r="S11" s="505"/>
      <c r="T11" s="442"/>
      <c r="U11" s="442"/>
      <c r="V11" s="442"/>
      <c r="W11" s="442"/>
      <c r="X11" s="281"/>
    </row>
    <row r="12" spans="1:24" s="5" customFormat="1">
      <c r="A12" s="479" t="str">
        <f>'1-συμβολαια'!A12</f>
        <v>1ο  [;;;??τραπεζας</v>
      </c>
      <c r="B12" s="439">
        <f>'1-συμβολαια'!B12</f>
        <v>33777</v>
      </c>
      <c r="C12" s="424" t="str">
        <f>'1-συμβολαια'!C12</f>
        <v>δάνειο τοκοχρεωλυτικό</v>
      </c>
      <c r="D12" s="440">
        <f>'1-συμβολαια'!D12</f>
        <v>1300000</v>
      </c>
      <c r="E12" s="281"/>
      <c r="F12" s="281"/>
      <c r="G12" s="281"/>
      <c r="H12" s="281"/>
      <c r="I12" s="281"/>
      <c r="J12" s="281"/>
      <c r="K12" s="278">
        <f>'1-συμβολαια'!N12</f>
        <v>0</v>
      </c>
      <c r="L12" s="278">
        <f>'2-δικαιώμ'!O12+'5-αντίγρ'!O12</f>
        <v>2452.9999999999995</v>
      </c>
      <c r="M12" s="278"/>
      <c r="N12" s="278">
        <f>'1-συμβολαια'!O12</f>
        <v>15507</v>
      </c>
      <c r="O12" s="278">
        <f t="shared" si="0"/>
        <v>2452.9999999999995</v>
      </c>
      <c r="P12" s="278">
        <f>'8-κ-15-17'!AG12</f>
        <v>16900</v>
      </c>
      <c r="Q12" s="278">
        <f>'11-χαρτόσ'!L12+'13-ντιΜιΧο'!BV12</f>
        <v>100</v>
      </c>
      <c r="R12" s="278">
        <f>'13-ντιΜιΧο'!BU12</f>
        <v>3330</v>
      </c>
      <c r="S12" s="441"/>
      <c r="T12" s="442"/>
      <c r="U12" s="442"/>
      <c r="V12" s="442"/>
      <c r="W12" s="442"/>
      <c r="X12" s="281"/>
    </row>
    <row r="13" spans="1:24" s="5" customFormat="1">
      <c r="A13" s="479">
        <f>'1-συμβολαια'!A13</f>
        <v>0</v>
      </c>
      <c r="B13" s="439">
        <f>'1-συμβολαια'!B13</f>
        <v>0</v>
      </c>
      <c r="C13" s="424" t="str">
        <f>'1-συμβολαια'!C13</f>
        <v>υποθήκη δανείου</v>
      </c>
      <c r="D13" s="440">
        <f>'1-συμβολαια'!D13</f>
        <v>1300000</v>
      </c>
      <c r="E13" s="281"/>
      <c r="F13" s="281"/>
      <c r="G13" s="281"/>
      <c r="H13" s="281"/>
      <c r="I13" s="281"/>
      <c r="J13" s="281"/>
      <c r="K13" s="278">
        <f>'1-συμβολαια'!N13</f>
        <v>0</v>
      </c>
      <c r="L13" s="278">
        <f>'2-δικαιώμ'!O13+'5-αντίγρ'!O13</f>
        <v>2452.9999999999995</v>
      </c>
      <c r="M13" s="278"/>
      <c r="N13" s="278">
        <f>'1-συμβολαια'!O13</f>
        <v>16107</v>
      </c>
      <c r="O13" s="278">
        <f t="shared" si="0"/>
        <v>2452.9999999999995</v>
      </c>
      <c r="P13" s="278">
        <f>'8-κ-15-17'!AG13</f>
        <v>16900</v>
      </c>
      <c r="Q13" s="278">
        <f>'11-χαρτόσ'!L13+'13-ντιΜιΧο'!BV13</f>
        <v>280</v>
      </c>
      <c r="R13" s="278">
        <f>'13-ντιΜιΧο'!BU13</f>
        <v>3120</v>
      </c>
      <c r="S13" s="441"/>
      <c r="T13" s="442"/>
      <c r="U13" s="442"/>
      <c r="V13" s="442"/>
      <c r="W13" s="442"/>
      <c r="X13" s="281"/>
    </row>
    <row r="14" spans="1:24" s="5" customFormat="1">
      <c r="A14" s="479">
        <f>'1-συμβολαια'!A14</f>
        <v>0</v>
      </c>
      <c r="B14" s="439">
        <f>'1-συμβολαια'!B14</f>
        <v>0</v>
      </c>
      <c r="C14" s="424" t="str">
        <f>'1-συμβολαια'!C14</f>
        <v>δανείου ΤΟΚΟΙ</v>
      </c>
      <c r="D14" s="440">
        <f>'1-συμβολαια'!D14</f>
        <v>2666666</v>
      </c>
      <c r="E14" s="281"/>
      <c r="F14" s="281"/>
      <c r="G14" s="281"/>
      <c r="H14" s="281"/>
      <c r="I14" s="281"/>
      <c r="J14" s="281"/>
      <c r="K14" s="278">
        <f>'1-συμβολαια'!N14</f>
        <v>0</v>
      </c>
      <c r="L14" s="278">
        <f>'2-δικαιώμ'!O14+'5-αντίγρ'!O14</f>
        <v>4810.4988499999999</v>
      </c>
      <c r="M14" s="278"/>
      <c r="N14" s="278">
        <f>'1-συμβολαια'!O14</f>
        <v>28866.16015</v>
      </c>
      <c r="O14" s="278">
        <f t="shared" si="0"/>
        <v>4810.4988499999999</v>
      </c>
      <c r="P14" s="278">
        <f>'8-κ-15-17'!AG14</f>
        <v>34666.658000000003</v>
      </c>
      <c r="Q14" s="278">
        <f>'11-χαρτόσ'!L14+'13-ντιΜιΧο'!BV14</f>
        <v>100</v>
      </c>
      <c r="R14" s="278">
        <f>'13-ντιΜιΧο'!BU14</f>
        <v>300</v>
      </c>
      <c r="S14" s="441"/>
      <c r="T14" s="442"/>
      <c r="U14" s="442"/>
      <c r="V14" s="442"/>
      <c r="W14" s="442"/>
      <c r="X14" s="281"/>
    </row>
    <row r="15" spans="1:24" s="5" customFormat="1">
      <c r="A15" s="431" t="str">
        <f>'1-συμβολαια'!A15</f>
        <v>1ο  [;;;??τραπεζας</v>
      </c>
      <c r="B15" s="439">
        <f>'1-συμβολαια'!B15</f>
        <v>33918</v>
      </c>
      <c r="C15" s="424" t="str">
        <f>'1-συμβολαια'!C15</f>
        <v>δάνειο τοκοχρεωλυτικό</v>
      </c>
      <c r="D15" s="440">
        <f>'1-συμβολαια'!D15</f>
        <v>2300000</v>
      </c>
      <c r="E15" s="281"/>
      <c r="F15" s="281"/>
      <c r="G15" s="281"/>
      <c r="H15" s="281"/>
      <c r="I15" s="281"/>
      <c r="J15" s="281"/>
      <c r="K15" s="278">
        <f>'1-συμβολαια'!N15</f>
        <v>0</v>
      </c>
      <c r="L15" s="278">
        <f>'2-δικαιώμ'!O15+'5-αντίγρ'!O15</f>
        <v>4178</v>
      </c>
      <c r="M15" s="278"/>
      <c r="N15" s="278">
        <f>'1-συμβολαια'!O15</f>
        <v>25282</v>
      </c>
      <c r="O15" s="278">
        <f t="shared" si="0"/>
        <v>4178</v>
      </c>
      <c r="P15" s="278">
        <f>'8-κ-15-17'!AG15</f>
        <v>29900.000000000004</v>
      </c>
      <c r="Q15" s="278">
        <f>'11-χαρτόσ'!L15+'13-ντιΜιΧο'!BV15</f>
        <v>100</v>
      </c>
      <c r="R15" s="278">
        <f>'13-ντιΜιΧο'!BU15</f>
        <v>3330</v>
      </c>
      <c r="S15" s="441"/>
      <c r="T15" s="442"/>
      <c r="U15" s="442"/>
      <c r="V15" s="442"/>
      <c r="W15" s="442"/>
      <c r="X15" s="281"/>
    </row>
    <row r="16" spans="1:24" s="5" customFormat="1">
      <c r="A16" s="431">
        <f>'1-συμβολαια'!A16</f>
        <v>0</v>
      </c>
      <c r="B16" s="439">
        <f>'1-συμβολαια'!B16</f>
        <v>0</v>
      </c>
      <c r="C16" s="424" t="str">
        <f>'1-συμβολαια'!C16</f>
        <v>υποθήκη δανείου</v>
      </c>
      <c r="D16" s="440">
        <f>'1-συμβολαια'!D16</f>
        <v>2300000</v>
      </c>
      <c r="E16" s="281"/>
      <c r="F16" s="281"/>
      <c r="G16" s="281"/>
      <c r="H16" s="281"/>
      <c r="I16" s="281"/>
      <c r="J16" s="281"/>
      <c r="K16" s="278">
        <f>'1-συμβολαια'!N16</f>
        <v>0</v>
      </c>
      <c r="L16" s="278">
        <f>'2-δικαιώμ'!O16+'5-αντίγρ'!O16</f>
        <v>4178</v>
      </c>
      <c r="M16" s="278"/>
      <c r="N16" s="278">
        <f>'1-συμβολαια'!O16</f>
        <v>25882</v>
      </c>
      <c r="O16" s="278">
        <f t="shared" si="0"/>
        <v>4178</v>
      </c>
      <c r="P16" s="278">
        <f>'8-κ-15-17'!AG16</f>
        <v>29900.000000000004</v>
      </c>
      <c r="Q16" s="278">
        <f>'11-χαρτόσ'!L16+'13-ντιΜιΧο'!BV16</f>
        <v>280</v>
      </c>
      <c r="R16" s="278">
        <f>'13-ντιΜιΧο'!BU16</f>
        <v>3120</v>
      </c>
      <c r="S16" s="441"/>
      <c r="T16" s="442"/>
      <c r="U16" s="442"/>
      <c r="V16" s="442"/>
      <c r="W16" s="442"/>
      <c r="X16" s="281"/>
    </row>
    <row r="17" spans="1:28" s="5" customFormat="1">
      <c r="A17" s="431">
        <f>'1-συμβολαια'!A17</f>
        <v>0</v>
      </c>
      <c r="B17" s="439">
        <f>'1-συμβολαια'!B17</f>
        <v>0</v>
      </c>
      <c r="C17" s="424" t="str">
        <f>'1-συμβολαια'!C17</f>
        <v>δανείου ΤΟΚΟΙ</v>
      </c>
      <c r="D17" s="440">
        <f>'1-συμβολαια'!D17</f>
        <v>4666666</v>
      </c>
      <c r="E17" s="281"/>
      <c r="F17" s="281"/>
      <c r="G17" s="281"/>
      <c r="H17" s="281"/>
      <c r="I17" s="281"/>
      <c r="J17" s="281"/>
      <c r="K17" s="278">
        <f>'1-συμβολαια'!N17</f>
        <v>0</v>
      </c>
      <c r="L17" s="278">
        <f>'2-δικαιώμ'!O17+'5-αντίγρ'!O17</f>
        <v>8260.4988499999999</v>
      </c>
      <c r="M17" s="278"/>
      <c r="N17" s="278">
        <f>'1-συμβολαια'!O17</f>
        <v>48416.160149999996</v>
      </c>
      <c r="O17" s="278">
        <f t="shared" ref="O17:O23" si="1">L17-M17</f>
        <v>8260.4988499999999</v>
      </c>
      <c r="P17" s="278">
        <f>'8-κ-15-17'!AG17</f>
        <v>60666.658000000003</v>
      </c>
      <c r="Q17" s="278">
        <f>'11-χαρτόσ'!L17+'13-ντιΜιΧο'!BV17</f>
        <v>100</v>
      </c>
      <c r="R17" s="278">
        <f>'13-ντιΜιΧο'!BU17</f>
        <v>300</v>
      </c>
      <c r="S17" s="441"/>
      <c r="T17" s="442"/>
      <c r="U17" s="442"/>
      <c r="V17" s="442"/>
      <c r="W17" s="442"/>
      <c r="X17" s="281"/>
    </row>
    <row r="18" spans="1:28" s="5" customFormat="1">
      <c r="A18" s="479" t="str">
        <f>'1-συμβολαια'!A18</f>
        <v>1ο  [;;;??τραπεζας</v>
      </c>
      <c r="B18" s="439">
        <f>'1-συμβολαια'!B18</f>
        <v>33903</v>
      </c>
      <c r="C18" s="424" t="str">
        <f>'1-συμβολαια'!C18</f>
        <v>δάνειο τοκοχρεωλυτικό</v>
      </c>
      <c r="D18" s="440">
        <f>'1-συμβολαια'!D18</f>
        <v>900000</v>
      </c>
      <c r="E18" s="281"/>
      <c r="F18" s="281"/>
      <c r="G18" s="281"/>
      <c r="H18" s="281"/>
      <c r="I18" s="281"/>
      <c r="J18" s="281"/>
      <c r="K18" s="278">
        <f>'1-συμβολαια'!N18</f>
        <v>0</v>
      </c>
      <c r="L18" s="278">
        <f>'2-δικαιώμ'!O18+'5-αντίγρ'!O18</f>
        <v>1762.9999999999998</v>
      </c>
      <c r="M18" s="278"/>
      <c r="N18" s="278">
        <f>'1-συμβολαια'!O18</f>
        <v>11597</v>
      </c>
      <c r="O18" s="278">
        <f t="shared" si="1"/>
        <v>1762.9999999999998</v>
      </c>
      <c r="P18" s="278">
        <f>'8-κ-15-17'!AG18</f>
        <v>11700.000000000002</v>
      </c>
      <c r="Q18" s="278">
        <f>'11-χαρτόσ'!L18+'13-ντιΜιΧο'!BV18</f>
        <v>100</v>
      </c>
      <c r="R18" s="278">
        <f>'13-ντιΜιΧο'!BU18</f>
        <v>3330</v>
      </c>
      <c r="S18" s="441"/>
      <c r="T18" s="442"/>
      <c r="U18" s="442"/>
      <c r="V18" s="442"/>
      <c r="W18" s="442"/>
      <c r="X18" s="281"/>
    </row>
    <row r="19" spans="1:28" s="5" customFormat="1">
      <c r="A19" s="479">
        <f>'1-συμβολαια'!A19</f>
        <v>0</v>
      </c>
      <c r="B19" s="439">
        <f>'1-συμβολαια'!B19</f>
        <v>0</v>
      </c>
      <c r="C19" s="424" t="str">
        <f>'1-συμβολαια'!C19</f>
        <v>υποθήκη δανείου</v>
      </c>
      <c r="D19" s="440">
        <f>'1-συμβολαια'!D19</f>
        <v>900000</v>
      </c>
      <c r="E19" s="281"/>
      <c r="F19" s="281"/>
      <c r="G19" s="281"/>
      <c r="H19" s="281"/>
      <c r="I19" s="281"/>
      <c r="J19" s="281"/>
      <c r="K19" s="278">
        <f>'1-συμβολαια'!N19</f>
        <v>0</v>
      </c>
      <c r="L19" s="278">
        <f>'2-δικαιώμ'!O19+'5-αντίγρ'!O19</f>
        <v>1762.9999999999998</v>
      </c>
      <c r="M19" s="278"/>
      <c r="N19" s="278">
        <f>'1-συμβολαια'!O19</f>
        <v>12197</v>
      </c>
      <c r="O19" s="278">
        <f t="shared" si="1"/>
        <v>1762.9999999999998</v>
      </c>
      <c r="P19" s="278">
        <f>'8-κ-15-17'!AG19</f>
        <v>11700.000000000002</v>
      </c>
      <c r="Q19" s="278">
        <f>'11-χαρτόσ'!L19+'13-ντιΜιΧο'!BV19</f>
        <v>280</v>
      </c>
      <c r="R19" s="278">
        <f>'13-ντιΜιΧο'!BU19</f>
        <v>3120</v>
      </c>
      <c r="S19" s="441"/>
      <c r="T19" s="442"/>
      <c r="U19" s="442"/>
      <c r="V19" s="442"/>
      <c r="W19" s="442"/>
      <c r="X19" s="281"/>
    </row>
    <row r="20" spans="1:28" s="5" customFormat="1">
      <c r="A20" s="479">
        <f>'1-συμβολαια'!A20</f>
        <v>0</v>
      </c>
      <c r="B20" s="439">
        <f>'1-συμβολαια'!B20</f>
        <v>0</v>
      </c>
      <c r="C20" s="424" t="str">
        <f>'1-συμβολαια'!C20</f>
        <v>δανείου ΤΟΚΟΙ</v>
      </c>
      <c r="D20" s="440">
        <f>'1-συμβολαια'!D20</f>
        <v>1888888</v>
      </c>
      <c r="E20" s="281"/>
      <c r="F20" s="281"/>
      <c r="G20" s="281"/>
      <c r="H20" s="281"/>
      <c r="I20" s="281"/>
      <c r="J20" s="281"/>
      <c r="K20" s="278">
        <f>'1-συμβολαια'!N20</f>
        <v>0</v>
      </c>
      <c r="L20" s="278">
        <f>'2-δικαιώμ'!O20+'5-αντίγρ'!O20</f>
        <v>3468.8317999999995</v>
      </c>
      <c r="M20" s="278"/>
      <c r="N20" s="278">
        <f>'1-συμβολαια'!O20</f>
        <v>21263.3802</v>
      </c>
      <c r="O20" s="278">
        <f t="shared" si="1"/>
        <v>3468.8317999999995</v>
      </c>
      <c r="P20" s="278">
        <f>'8-κ-15-17'!AG20</f>
        <v>24555.544000000002</v>
      </c>
      <c r="Q20" s="278">
        <f>'11-χαρτόσ'!L20+'13-ντιΜιΧο'!BV20</f>
        <v>100</v>
      </c>
      <c r="R20" s="278">
        <f>'13-ντιΜιΧο'!BU20</f>
        <v>300</v>
      </c>
      <c r="S20" s="441"/>
      <c r="T20" s="442"/>
      <c r="U20" s="442"/>
      <c r="V20" s="442"/>
      <c r="W20" s="442"/>
      <c r="X20" s="281"/>
    </row>
    <row r="21" spans="1:28" s="5" customFormat="1">
      <c r="A21" s="431" t="str">
        <f>'1-συμβολαια'!A21</f>
        <v xml:space="preserve">1ο    </v>
      </c>
      <c r="B21" s="439">
        <f>'1-συμβολαια'!B21</f>
        <v>33995</v>
      </c>
      <c r="C21" s="424" t="str">
        <f>'1-συμβολαια'!C21</f>
        <v>δάνειο τοκοχρεωλυτικό</v>
      </c>
      <c r="D21" s="440">
        <f>'1-συμβολαια'!D21</f>
        <v>200000</v>
      </c>
      <c r="E21" s="281"/>
      <c r="F21" s="281"/>
      <c r="G21" s="281"/>
      <c r="H21" s="281"/>
      <c r="I21" s="281"/>
      <c r="J21" s="281"/>
      <c r="K21" s="278">
        <f>'1-συμβολαια'!N21</f>
        <v>2975</v>
      </c>
      <c r="L21" s="278">
        <f>'2-δικαιώμ'!O21+'5-αντίγρ'!O21</f>
        <v>951.5</v>
      </c>
      <c r="M21" s="278">
        <v>45</v>
      </c>
      <c r="N21" s="278">
        <f>'1-συμβολαια'!O21</f>
        <v>4983.5</v>
      </c>
      <c r="O21" s="278">
        <f t="shared" si="1"/>
        <v>906.5</v>
      </c>
      <c r="P21" s="278">
        <f>'8-κ-15-17'!AG21</f>
        <v>2600.0000000000005</v>
      </c>
      <c r="Q21" s="278">
        <f>'11-χαρτόσ'!L21+'13-ντιΜιΧο'!BV21</f>
        <v>100</v>
      </c>
      <c r="R21" s="278">
        <f>'13-ντιΜιΧο'!BU21</f>
        <v>3330</v>
      </c>
      <c r="S21" s="441"/>
      <c r="T21" s="442"/>
      <c r="U21" s="442"/>
      <c r="V21" s="442"/>
      <c r="W21" s="442"/>
      <c r="X21" s="281"/>
    </row>
    <row r="22" spans="1:28" s="5" customFormat="1">
      <c r="A22" s="431">
        <f>'1-συμβολαια'!A22</f>
        <v>0</v>
      </c>
      <c r="B22" s="439">
        <f>'1-συμβολαια'!B22</f>
        <v>0</v>
      </c>
      <c r="C22" s="424" t="str">
        <f>'1-συμβολαια'!C22</f>
        <v>υποθήκη δανείου</v>
      </c>
      <c r="D22" s="440">
        <f>'1-συμβολαια'!D22</f>
        <v>200000</v>
      </c>
      <c r="E22" s="281"/>
      <c r="F22" s="281"/>
      <c r="G22" s="281"/>
      <c r="H22" s="281"/>
      <c r="I22" s="281"/>
      <c r="J22" s="281"/>
      <c r="K22" s="278">
        <f>'1-συμβολαια'!N22</f>
        <v>0</v>
      </c>
      <c r="L22" s="278">
        <f>'2-δικαιώμ'!O22+'5-αντίγρ'!O22</f>
        <v>555.5</v>
      </c>
      <c r="M22" s="278"/>
      <c r="N22" s="278">
        <f>'1-συμβολαια'!O22</f>
        <v>5354.5</v>
      </c>
      <c r="O22" s="278">
        <f t="shared" si="1"/>
        <v>555.5</v>
      </c>
      <c r="P22" s="278">
        <f>'8-κ-15-17'!AG22</f>
        <v>2600.0000000000005</v>
      </c>
      <c r="Q22" s="278">
        <f>'11-χαρτόσ'!L22+'13-ντιΜιΧο'!BV22</f>
        <v>280</v>
      </c>
      <c r="R22" s="278">
        <f>'13-ντιΜιΧο'!BU22</f>
        <v>3120</v>
      </c>
      <c r="S22" s="441"/>
      <c r="T22" s="442"/>
      <c r="U22" s="442"/>
      <c r="V22" s="442"/>
      <c r="W22" s="442"/>
      <c r="X22" s="281"/>
    </row>
    <row r="23" spans="1:28" s="5" customFormat="1" ht="12" thickBot="1">
      <c r="A23" s="432">
        <f>'1-συμβολαια'!A23</f>
        <v>0</v>
      </c>
      <c r="B23" s="443">
        <f>'1-συμβολαια'!B23</f>
        <v>0</v>
      </c>
      <c r="C23" s="433" t="str">
        <f>'1-συμβολαια'!C23</f>
        <v>δανείου ΤΟΚΟΙ</v>
      </c>
      <c r="D23" s="444">
        <f>'1-συμβολαια'!D23</f>
        <v>444444</v>
      </c>
      <c r="E23" s="370"/>
      <c r="F23" s="370"/>
      <c r="G23" s="370"/>
      <c r="H23" s="370"/>
      <c r="I23" s="370"/>
      <c r="J23" s="370"/>
      <c r="K23" s="369">
        <f>'1-συμβολαια'!N23</f>
        <v>0</v>
      </c>
      <c r="L23" s="369">
        <f>'2-δικαιώμ'!O23+'5-αντίγρ'!O23</f>
        <v>977.16589999999997</v>
      </c>
      <c r="M23" s="369"/>
      <c r="N23" s="369">
        <f>'1-συμβολαια'!O23</f>
        <v>7143.9400999999998</v>
      </c>
      <c r="O23" s="369">
        <f t="shared" si="1"/>
        <v>977.16589999999997</v>
      </c>
      <c r="P23" s="369">
        <f>'8-κ-15-17'!AG23</f>
        <v>5777.7720000000008</v>
      </c>
      <c r="Q23" s="369">
        <f>'11-χαρτόσ'!L23+'13-ντιΜιΧο'!BV23</f>
        <v>100</v>
      </c>
      <c r="R23" s="369">
        <f>'13-ντιΜιΧο'!BU23</f>
        <v>300</v>
      </c>
      <c r="S23" s="445"/>
      <c r="T23" s="371"/>
      <c r="U23" s="371"/>
      <c r="V23" s="371"/>
      <c r="W23" s="371"/>
      <c r="X23" s="370"/>
    </row>
    <row r="24" spans="1:28">
      <c r="A24" s="714" t="s">
        <v>54</v>
      </c>
      <c r="B24" s="714"/>
      <c r="C24" s="714"/>
      <c r="D24" s="714"/>
      <c r="E24" s="254">
        <f t="shared" ref="E24:X24" si="2">SUM(E3:E23)</f>
        <v>0</v>
      </c>
      <c r="F24" s="254">
        <f t="shared" si="2"/>
        <v>0</v>
      </c>
      <c r="G24" s="254">
        <f t="shared" si="2"/>
        <v>0</v>
      </c>
      <c r="H24" s="254">
        <f t="shared" si="2"/>
        <v>0</v>
      </c>
      <c r="I24" s="254">
        <f t="shared" si="2"/>
        <v>0</v>
      </c>
      <c r="J24" s="254">
        <f t="shared" si="2"/>
        <v>0</v>
      </c>
      <c r="K24" s="254">
        <f t="shared" si="2"/>
        <v>2975</v>
      </c>
      <c r="L24" s="254">
        <f t="shared" si="2"/>
        <v>54419.827200000007</v>
      </c>
      <c r="M24" s="254">
        <f t="shared" si="2"/>
        <v>45</v>
      </c>
      <c r="N24" s="254">
        <f t="shared" si="2"/>
        <v>344304.02080000006</v>
      </c>
      <c r="O24" s="254">
        <f t="shared" si="2"/>
        <v>54374.827200000007</v>
      </c>
      <c r="P24" s="254">
        <f t="shared" si="2"/>
        <v>373822.17599999998</v>
      </c>
      <c r="Q24" s="254">
        <f t="shared" si="2"/>
        <v>3360</v>
      </c>
      <c r="R24" s="254">
        <f t="shared" si="2"/>
        <v>47250</v>
      </c>
      <c r="S24" s="282">
        <f t="shared" si="2"/>
        <v>0</v>
      </c>
      <c r="T24" s="282">
        <f t="shared" si="2"/>
        <v>0</v>
      </c>
      <c r="U24" s="282">
        <f t="shared" si="2"/>
        <v>0</v>
      </c>
      <c r="V24" s="282">
        <f t="shared" si="2"/>
        <v>0</v>
      </c>
      <c r="W24" s="282">
        <f t="shared" si="2"/>
        <v>0</v>
      </c>
      <c r="X24" s="283">
        <f t="shared" si="2"/>
        <v>0</v>
      </c>
    </row>
    <row r="26" spans="1:28">
      <c r="T26" s="81"/>
      <c r="U26" s="81"/>
      <c r="V26" s="81"/>
      <c r="W26" s="81"/>
      <c r="X26" s="81"/>
      <c r="Y26" s="81"/>
      <c r="Z26" s="81"/>
      <c r="AA26" s="81"/>
      <c r="AB26" s="81"/>
    </row>
    <row r="27" spans="1:28">
      <c r="T27" s="81"/>
      <c r="U27" s="81"/>
      <c r="V27" s="81"/>
      <c r="W27" s="81"/>
      <c r="X27" s="81"/>
      <c r="Y27" s="81"/>
      <c r="Z27" s="81"/>
      <c r="AA27" s="81"/>
      <c r="AB27" s="81"/>
    </row>
    <row r="28" spans="1:28" s="5" customFormat="1">
      <c r="A28" s="54"/>
      <c r="B28" s="108"/>
      <c r="C28" s="109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81"/>
      <c r="T28" s="81"/>
      <c r="U28" s="81"/>
      <c r="V28" s="81"/>
      <c r="W28" s="81"/>
      <c r="X28" s="81"/>
      <c r="Y28" s="81"/>
      <c r="Z28" s="81"/>
      <c r="AA28" s="81"/>
      <c r="AB28" s="81"/>
    </row>
    <row r="29" spans="1:28" s="5" customFormat="1">
      <c r="A29" s="54"/>
      <c r="B29" s="108"/>
      <c r="C29" s="132"/>
      <c r="D29" s="298"/>
      <c r="E29" s="7"/>
      <c r="F29" s="7"/>
      <c r="G29" s="7"/>
      <c r="H29" s="7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7"/>
      <c r="V29" s="7"/>
      <c r="W29" s="81"/>
      <c r="X29" s="81"/>
      <c r="Y29" s="81"/>
      <c r="Z29" s="81"/>
      <c r="AA29" s="81"/>
      <c r="AB29" s="81"/>
    </row>
    <row r="30" spans="1:28" s="5" customFormat="1">
      <c r="A30" s="54"/>
      <c r="B30" s="108"/>
      <c r="C30" s="133"/>
      <c r="D30" s="298"/>
      <c r="E30" s="7"/>
      <c r="F30" s="7"/>
      <c r="G30" s="7"/>
      <c r="H30" s="7"/>
      <c r="I30" s="4"/>
      <c r="J30" s="4"/>
      <c r="K30" s="298"/>
      <c r="L30" s="4"/>
      <c r="M30" s="54"/>
      <c r="N30" s="4"/>
      <c r="O30" s="4"/>
      <c r="P30" s="4"/>
      <c r="Q30" s="4"/>
      <c r="R30" s="4"/>
      <c r="S30" s="4"/>
      <c r="T30" s="4"/>
      <c r="U30" s="7"/>
      <c r="V30" s="7"/>
      <c r="W30" s="81"/>
      <c r="X30" s="81"/>
      <c r="Y30" s="81"/>
      <c r="Z30" s="81"/>
      <c r="AA30" s="81"/>
      <c r="AB30" s="81"/>
    </row>
    <row r="31" spans="1:28" s="5" customFormat="1">
      <c r="A31" s="54"/>
      <c r="B31" s="108"/>
      <c r="C31" s="109"/>
      <c r="D31" s="298"/>
      <c r="E31" s="7"/>
      <c r="F31" s="7"/>
      <c r="G31" s="7"/>
      <c r="H31" s="7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7"/>
      <c r="V31" s="7"/>
      <c r="W31" s="81"/>
      <c r="X31" s="81"/>
      <c r="Y31" s="81"/>
      <c r="Z31" s="81"/>
      <c r="AA31" s="81"/>
      <c r="AB31" s="81"/>
    </row>
    <row r="32" spans="1:28" s="5" customFormat="1">
      <c r="A32" s="54"/>
      <c r="B32" s="108"/>
      <c r="C32" s="109"/>
      <c r="D32" s="298"/>
      <c r="E32" s="7"/>
      <c r="F32" s="7"/>
      <c r="G32" s="7"/>
      <c r="H32" s="7"/>
      <c r="I32" s="4"/>
      <c r="J32" s="4"/>
      <c r="K32" s="298"/>
      <c r="L32" s="7"/>
      <c r="M32" s="7"/>
      <c r="N32" s="7"/>
      <c r="O32" s="7"/>
      <c r="P32" s="4"/>
      <c r="Q32" s="4"/>
      <c r="R32" s="4"/>
      <c r="S32" s="4"/>
      <c r="T32" s="4"/>
      <c r="U32" s="7"/>
      <c r="V32" s="7"/>
      <c r="W32" s="81"/>
      <c r="X32" s="81"/>
      <c r="Y32" s="81"/>
      <c r="Z32" s="81"/>
      <c r="AA32" s="81"/>
      <c r="AB32" s="81"/>
    </row>
    <row r="33" spans="4:28">
      <c r="D33" s="298"/>
      <c r="E33" s="7"/>
      <c r="F33" s="7"/>
      <c r="G33" s="7"/>
      <c r="H33" s="7"/>
      <c r="L33" s="7"/>
      <c r="M33" s="7"/>
      <c r="N33" s="7"/>
      <c r="O33" s="7"/>
      <c r="P33" s="4"/>
      <c r="Q33" s="4"/>
      <c r="R33" s="4"/>
      <c r="S33" s="4"/>
      <c r="T33" s="4"/>
      <c r="U33" s="54"/>
      <c r="V33" s="54"/>
      <c r="W33" s="81"/>
      <c r="X33" s="81"/>
      <c r="Y33" s="81"/>
      <c r="Z33" s="81"/>
      <c r="AA33" s="81"/>
      <c r="AB33" s="81"/>
    </row>
    <row r="34" spans="4:28">
      <c r="D34" s="298"/>
      <c r="E34" s="7"/>
      <c r="F34" s="7"/>
      <c r="G34" s="7"/>
      <c r="H34" s="7"/>
      <c r="L34" s="7"/>
      <c r="M34" s="7"/>
      <c r="N34" s="7"/>
      <c r="O34" s="7"/>
      <c r="P34" s="4"/>
      <c r="Q34" s="4"/>
      <c r="R34" s="4"/>
      <c r="S34" s="4"/>
      <c r="T34" s="4"/>
      <c r="U34" s="54"/>
      <c r="V34" s="54"/>
    </row>
    <row r="35" spans="4:28">
      <c r="D35" s="298"/>
      <c r="E35" s="7"/>
      <c r="F35" s="7"/>
      <c r="G35" s="7"/>
      <c r="H35" s="7"/>
      <c r="L35" s="7"/>
      <c r="M35" s="7"/>
      <c r="N35" s="7"/>
      <c r="O35" s="7"/>
      <c r="P35" s="4"/>
      <c r="Q35" s="4"/>
      <c r="R35" s="4"/>
      <c r="S35" s="4"/>
      <c r="T35" s="4"/>
      <c r="U35" s="54"/>
      <c r="V35" s="54"/>
    </row>
    <row r="36" spans="4:28">
      <c r="D36" s="298"/>
      <c r="E36" s="7"/>
      <c r="F36" s="7"/>
      <c r="G36" s="7"/>
      <c r="H36" s="7"/>
      <c r="L36" s="7"/>
      <c r="M36" s="231"/>
      <c r="N36" s="7"/>
      <c r="O36" s="7"/>
      <c r="P36" s="4"/>
      <c r="Q36" s="4"/>
      <c r="R36" s="4"/>
      <c r="S36" s="4"/>
      <c r="T36" s="4"/>
      <c r="U36" s="54"/>
      <c r="V36" s="54"/>
    </row>
    <row r="37" spans="4:28">
      <c r="D37" s="298"/>
      <c r="E37" s="7"/>
      <c r="F37" s="7"/>
      <c r="G37" s="7"/>
      <c r="H37" s="7"/>
      <c r="L37" s="7"/>
      <c r="M37" s="231"/>
      <c r="N37" s="7"/>
      <c r="O37" s="7"/>
      <c r="P37" s="4"/>
      <c r="Q37" s="4"/>
      <c r="R37" s="4"/>
      <c r="S37" s="4"/>
      <c r="T37" s="4"/>
      <c r="U37" s="54"/>
      <c r="V37" s="54"/>
    </row>
    <row r="38" spans="4:28">
      <c r="D38" s="298"/>
      <c r="E38" s="7"/>
      <c r="F38" s="7"/>
      <c r="G38" s="7"/>
      <c r="H38" s="7"/>
      <c r="K38" s="298"/>
      <c r="L38" s="7"/>
      <c r="M38" s="7"/>
      <c r="N38" s="7"/>
      <c r="O38" s="7"/>
      <c r="P38" s="4"/>
      <c r="Q38" s="4"/>
      <c r="R38" s="4"/>
      <c r="S38" s="4"/>
      <c r="T38" s="4"/>
      <c r="U38" s="54"/>
      <c r="V38" s="54"/>
    </row>
    <row r="39" spans="4:28">
      <c r="D39" s="298"/>
      <c r="E39" s="7"/>
      <c r="F39" s="7"/>
      <c r="G39" s="7"/>
      <c r="H39" s="7"/>
      <c r="L39" s="7"/>
      <c r="M39" s="7"/>
      <c r="N39" s="7"/>
      <c r="O39" s="7"/>
      <c r="P39" s="4"/>
      <c r="Q39" s="4"/>
      <c r="R39" s="4"/>
      <c r="S39" s="4"/>
      <c r="T39" s="4"/>
      <c r="U39" s="54"/>
      <c r="V39" s="54"/>
    </row>
    <row r="40" spans="4:28">
      <c r="D40" s="298"/>
      <c r="E40" s="7"/>
      <c r="F40" s="7"/>
      <c r="G40" s="7"/>
      <c r="H40" s="7"/>
      <c r="L40" s="7"/>
      <c r="M40" s="7"/>
      <c r="N40" s="7"/>
      <c r="O40" s="7"/>
      <c r="P40" s="4"/>
      <c r="Q40" s="4"/>
      <c r="R40" s="4"/>
      <c r="S40" s="4"/>
      <c r="T40" s="4"/>
      <c r="U40" s="54"/>
      <c r="V40" s="54"/>
    </row>
    <row r="41" spans="4:28">
      <c r="D41" s="298"/>
      <c r="E41" s="7"/>
      <c r="F41" s="7"/>
      <c r="G41" s="7"/>
      <c r="H41" s="7"/>
      <c r="L41" s="7"/>
      <c r="M41" s="7"/>
      <c r="N41" s="7"/>
      <c r="O41" s="7"/>
      <c r="P41" s="4"/>
      <c r="Q41" s="4"/>
      <c r="R41" s="4"/>
      <c r="S41" s="4"/>
      <c r="T41" s="4"/>
      <c r="U41" s="54"/>
      <c r="V41" s="54"/>
    </row>
    <row r="42" spans="4:28">
      <c r="D42" s="298"/>
      <c r="E42" s="7"/>
      <c r="F42" s="7"/>
      <c r="G42" s="7"/>
      <c r="H42" s="7"/>
      <c r="L42" s="7"/>
      <c r="M42" s="7"/>
      <c r="N42" s="7"/>
      <c r="O42" s="7"/>
      <c r="P42" s="4"/>
      <c r="Q42" s="4"/>
      <c r="R42" s="4"/>
      <c r="S42" s="4"/>
      <c r="T42" s="4"/>
      <c r="U42" s="54"/>
      <c r="V42" s="54"/>
    </row>
    <row r="43" spans="4:28">
      <c r="D43" s="298"/>
      <c r="E43" s="7"/>
      <c r="F43" s="7"/>
      <c r="G43" s="7"/>
      <c r="H43" s="7"/>
      <c r="L43" s="7"/>
      <c r="M43" s="7"/>
      <c r="N43" s="7"/>
      <c r="O43" s="7"/>
      <c r="P43" s="4"/>
      <c r="Q43" s="4"/>
      <c r="R43" s="4"/>
      <c r="S43" s="4"/>
      <c r="T43" s="4"/>
      <c r="U43" s="54"/>
      <c r="V43" s="54"/>
    </row>
    <row r="44" spans="4:28">
      <c r="L44" s="7"/>
      <c r="M44" s="7"/>
      <c r="N44" s="7"/>
      <c r="O44" s="7"/>
      <c r="P44" s="4"/>
      <c r="Q44" s="4"/>
      <c r="R44" s="4"/>
      <c r="S44" s="4"/>
      <c r="T44" s="4"/>
    </row>
    <row r="45" spans="4:28">
      <c r="K45" s="298"/>
      <c r="L45" s="7"/>
      <c r="M45" s="7"/>
      <c r="N45" s="7"/>
      <c r="O45" s="7"/>
      <c r="P45" s="4"/>
    </row>
    <row r="46" spans="4:28">
      <c r="L46" s="7"/>
      <c r="M46" s="7"/>
      <c r="N46" s="7"/>
      <c r="O46" s="7"/>
      <c r="P46" s="4"/>
    </row>
    <row r="47" spans="4:28">
      <c r="L47" s="7"/>
      <c r="M47" s="7"/>
      <c r="N47" s="7"/>
      <c r="O47" s="7"/>
      <c r="P47" s="4"/>
    </row>
    <row r="48" spans="4:28">
      <c r="M48" s="7"/>
      <c r="N48" s="7"/>
      <c r="O48" s="7"/>
      <c r="P48" s="4"/>
    </row>
    <row r="49" spans="13:16">
      <c r="M49" s="7"/>
      <c r="N49" s="7"/>
      <c r="O49" s="7"/>
      <c r="P49" s="4"/>
    </row>
    <row r="50" spans="13:16">
      <c r="M50" s="7"/>
      <c r="N50" s="7"/>
      <c r="O50" s="7"/>
      <c r="P50" s="4"/>
    </row>
    <row r="51" spans="13:16">
      <c r="M51" s="7"/>
      <c r="N51" s="7"/>
      <c r="O51" s="7"/>
      <c r="P51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24:D2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8"/>
  <sheetViews>
    <sheetView workbookViewId="0">
      <pane ySplit="2" topLeftCell="A3" activePane="bottomLeft" state="frozen"/>
      <selection pane="bottomLeft" activeCell="B34" sqref="B34"/>
    </sheetView>
  </sheetViews>
  <sheetFormatPr defaultRowHeight="11.25"/>
  <cols>
    <col min="1" max="1" width="12.8554687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32" t="s">
        <v>74</v>
      </c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</row>
    <row r="2" spans="1:17" s="8" customFormat="1" ht="23.25" customHeight="1" thickBot="1">
      <c r="A2" s="257" t="s">
        <v>19</v>
      </c>
      <c r="B2" s="733" t="s">
        <v>29</v>
      </c>
      <c r="C2" s="734"/>
      <c r="D2" s="735"/>
      <c r="E2" s="736" t="s">
        <v>83</v>
      </c>
      <c r="F2" s="737"/>
      <c r="G2" s="737"/>
      <c r="H2" s="738"/>
      <c r="I2" s="739" t="s">
        <v>83</v>
      </c>
      <c r="J2" s="740"/>
      <c r="K2" s="740"/>
      <c r="L2" s="741"/>
      <c r="M2" s="258" t="s">
        <v>36</v>
      </c>
      <c r="N2" s="258" t="s">
        <v>37</v>
      </c>
      <c r="O2" s="258" t="s">
        <v>38</v>
      </c>
      <c r="P2" s="258" t="s">
        <v>39</v>
      </c>
      <c r="Q2" s="258" t="s">
        <v>40</v>
      </c>
    </row>
    <row r="3" spans="1:17" s="17" customFormat="1">
      <c r="A3" s="29" t="str">
        <f>'1-συμβολαια'!A3</f>
        <v>1ο  [;;;??τραπεζας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 t="str">
        <f>'1-συμβολαια'!A6</f>
        <v>1ο  [;;;??τραπεζας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1ο  [;;;??τραπεζας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 t="str">
        <f>'1-συμβολαια'!A12</f>
        <v>1ο  [;;;??τραπεζας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>
        <f>'1-συμβολαια'!A13</f>
        <v>0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>
        <f>'1-συμβολαια'!A14</f>
        <v>0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5" spans="1:17" s="17" customFormat="1">
      <c r="A15" s="29" t="str">
        <f>'1-συμβολαια'!A15</f>
        <v>1ο  [;;;??τραπεζας</v>
      </c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</row>
    <row r="16" spans="1:17" s="17" customFormat="1">
      <c r="A16" s="29">
        <f>'1-συμβολαια'!A16</f>
        <v>0</v>
      </c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</row>
    <row r="17" spans="1:23" s="17" customFormat="1">
      <c r="A17" s="29">
        <f>'1-συμβολαια'!A17</f>
        <v>0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</row>
    <row r="18" spans="1:23" s="17" customFormat="1">
      <c r="A18" s="29" t="str">
        <f>'1-συμβολαια'!A18</f>
        <v>1ο  [;;;??τραπεζας</v>
      </c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</row>
    <row r="19" spans="1:23" s="17" customFormat="1">
      <c r="A19" s="29">
        <f>'1-συμβολαια'!A19</f>
        <v>0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</row>
    <row r="20" spans="1:23" s="17" customFormat="1">
      <c r="A20" s="29">
        <f>'1-συμβολαια'!A20</f>
        <v>0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</row>
    <row r="21" spans="1:23" s="17" customFormat="1">
      <c r="A21" s="29" t="str">
        <f>'1-συμβολαια'!A21</f>
        <v xml:space="preserve">1ο    </v>
      </c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</row>
    <row r="22" spans="1:23" s="17" customFormat="1">
      <c r="A22" s="29">
        <f>'1-συμβολαια'!A22</f>
        <v>0</v>
      </c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</row>
    <row r="23" spans="1:23" s="17" customFormat="1">
      <c r="A23" s="29">
        <f>'1-συμβολαια'!A23</f>
        <v>0</v>
      </c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</row>
    <row r="25" spans="1:23" ht="15.75" customHeight="1">
      <c r="B25" s="729" t="s">
        <v>102</v>
      </c>
      <c r="C25" s="729"/>
      <c r="D25" s="729"/>
      <c r="E25" s="729"/>
      <c r="F25" s="729"/>
      <c r="G25" s="729"/>
      <c r="H25" s="729"/>
      <c r="I25" s="729"/>
      <c r="J25" s="729"/>
      <c r="K25" s="729"/>
      <c r="L25" s="3"/>
      <c r="M25" s="3"/>
      <c r="N25" s="3"/>
      <c r="O25" s="3"/>
      <c r="P25" s="3"/>
      <c r="Q25" s="3"/>
    </row>
    <row r="26" spans="1:23" ht="15.75" customHeight="1">
      <c r="C26" s="731" t="s">
        <v>103</v>
      </c>
      <c r="D26" s="731"/>
      <c r="E26" s="731"/>
      <c r="F26" s="731"/>
      <c r="G26" s="731"/>
      <c r="H26" s="731"/>
      <c r="I26" s="731"/>
      <c r="J26" s="731"/>
      <c r="K26" s="731"/>
      <c r="L26" s="3"/>
      <c r="M26" s="3"/>
      <c r="N26" s="3"/>
      <c r="O26" s="3"/>
      <c r="P26" s="3"/>
      <c r="Q26" s="3"/>
    </row>
    <row r="27" spans="1:23" ht="15.75" customHeight="1">
      <c r="D27" s="729" t="s">
        <v>275</v>
      </c>
      <c r="E27" s="729"/>
      <c r="F27" s="729"/>
      <c r="G27" s="729"/>
      <c r="H27" s="729"/>
      <c r="I27" s="729"/>
      <c r="J27" s="729"/>
      <c r="K27" s="729"/>
      <c r="L27" s="729"/>
      <c r="M27" s="729"/>
      <c r="N27" s="729"/>
      <c r="O27" s="729"/>
      <c r="P27" s="3"/>
      <c r="Q27" s="3"/>
    </row>
    <row r="28" spans="1:23" s="5" customFormat="1" ht="15.75" customHeight="1">
      <c r="A28" s="54"/>
      <c r="B28" s="255"/>
      <c r="C28" s="255"/>
      <c r="D28" s="256"/>
      <c r="E28" s="731" t="s">
        <v>427</v>
      </c>
      <c r="F28" s="731"/>
      <c r="G28" s="731"/>
      <c r="H28" s="731"/>
      <c r="I28" s="731"/>
      <c r="J28" s="731"/>
      <c r="K28" s="731"/>
      <c r="L28" s="731"/>
      <c r="M28" s="731"/>
      <c r="N28" s="3"/>
      <c r="O28" s="3"/>
      <c r="P28" s="3"/>
      <c r="Q28" s="3"/>
    </row>
    <row r="29" spans="1:23" s="5" customFormat="1" ht="15.75" customHeight="1">
      <c r="A29" s="54"/>
      <c r="B29" s="255"/>
      <c r="C29" s="255"/>
      <c r="D29" s="256"/>
      <c r="E29" s="6"/>
      <c r="F29" s="729" t="s">
        <v>117</v>
      </c>
      <c r="G29" s="729"/>
      <c r="H29" s="729"/>
      <c r="I29" s="729"/>
      <c r="J29" s="729"/>
      <c r="K29" s="729"/>
      <c r="L29" s="729"/>
      <c r="M29" s="729"/>
      <c r="N29" s="729"/>
      <c r="O29" s="729"/>
      <c r="P29" s="729"/>
      <c r="Q29" s="3"/>
    </row>
    <row r="30" spans="1:23" s="5" customFormat="1" ht="15.75" customHeight="1">
      <c r="A30" s="54"/>
      <c r="B30" s="255"/>
      <c r="C30" s="255"/>
      <c r="D30" s="256"/>
      <c r="E30" s="6"/>
      <c r="F30" s="6"/>
      <c r="G30" s="731" t="s">
        <v>428</v>
      </c>
      <c r="H30" s="731"/>
      <c r="I30" s="731"/>
      <c r="J30" s="731"/>
      <c r="K30" s="731"/>
      <c r="L30" s="731"/>
      <c r="M30" s="731"/>
      <c r="N30" s="731"/>
      <c r="O30" s="731"/>
      <c r="P30" s="731"/>
      <c r="Q30" s="731"/>
    </row>
    <row r="31" spans="1:23" s="5" customFormat="1" ht="15.75" customHeight="1">
      <c r="A31" s="54"/>
      <c r="B31" s="255"/>
      <c r="C31" s="255"/>
      <c r="D31" s="256"/>
      <c r="E31" s="6"/>
      <c r="F31" s="6"/>
      <c r="G31" s="249"/>
      <c r="H31" s="729" t="s">
        <v>104</v>
      </c>
      <c r="I31" s="729"/>
      <c r="J31" s="729"/>
      <c r="K31" s="729"/>
      <c r="L31" s="729"/>
      <c r="M31" s="729"/>
      <c r="N31" s="729"/>
      <c r="O31" s="3"/>
      <c r="P31" s="3"/>
      <c r="Q31" s="3"/>
      <c r="R31" s="3"/>
      <c r="S31" s="3"/>
      <c r="T31" s="3"/>
      <c r="U31" s="3"/>
      <c r="V31" s="3"/>
      <c r="W31" s="3"/>
    </row>
    <row r="32" spans="1:23" s="5" customFormat="1" ht="15.75" customHeight="1">
      <c r="A32" s="54"/>
      <c r="B32" s="255"/>
      <c r="C32" s="255"/>
      <c r="D32" s="256"/>
      <c r="E32" s="6"/>
      <c r="F32" s="6"/>
      <c r="G32" s="249"/>
      <c r="H32" s="6"/>
      <c r="I32" s="731" t="s">
        <v>105</v>
      </c>
      <c r="J32" s="731"/>
      <c r="K32" s="731"/>
      <c r="L32" s="731"/>
      <c r="M32" s="731"/>
      <c r="N32" s="731"/>
      <c r="O32" s="731"/>
      <c r="P32" s="731"/>
      <c r="Q32" s="731"/>
      <c r="R32" s="731"/>
      <c r="S32" s="3"/>
      <c r="T32" s="3"/>
      <c r="U32" s="3"/>
      <c r="V32" s="3"/>
      <c r="W32" s="3"/>
    </row>
    <row r="33" spans="1:23" s="5" customFormat="1" ht="15.75" customHeight="1">
      <c r="A33" s="54"/>
      <c r="B33" s="255"/>
      <c r="C33" s="255"/>
      <c r="D33" s="256"/>
      <c r="E33" s="6"/>
      <c r="F33" s="6"/>
      <c r="G33" s="249"/>
      <c r="H33" s="6"/>
      <c r="I33" s="6"/>
      <c r="J33" s="729" t="s">
        <v>106</v>
      </c>
      <c r="K33" s="729"/>
      <c r="L33" s="729"/>
      <c r="M33" s="729"/>
      <c r="N33" s="729"/>
      <c r="O33" s="729"/>
      <c r="P33" s="729"/>
      <c r="Q33" s="729"/>
      <c r="R33" s="3"/>
      <c r="S33" s="3"/>
      <c r="T33" s="3"/>
      <c r="U33" s="3"/>
      <c r="V33" s="3"/>
      <c r="W33" s="3"/>
    </row>
    <row r="34" spans="1:23" s="5" customFormat="1" ht="15.75" customHeight="1">
      <c r="A34" s="54"/>
      <c r="B34" s="255"/>
      <c r="C34" s="255"/>
      <c r="D34" s="256"/>
      <c r="E34" s="6"/>
      <c r="F34" s="6"/>
      <c r="G34" s="249"/>
      <c r="H34" s="6"/>
      <c r="I34" s="6"/>
      <c r="J34" s="6"/>
      <c r="K34" s="730" t="s">
        <v>118</v>
      </c>
      <c r="L34" s="730"/>
      <c r="M34" s="730"/>
      <c r="N34" s="730"/>
      <c r="O34" s="730"/>
      <c r="P34" s="730"/>
      <c r="Q34" s="730"/>
      <c r="R34" s="730"/>
      <c r="S34" s="730"/>
      <c r="T34" s="730"/>
      <c r="U34" s="730"/>
      <c r="V34" s="3"/>
      <c r="W34" s="3"/>
    </row>
    <row r="35" spans="1:23" s="5" customFormat="1" ht="15.75" customHeight="1">
      <c r="A35" s="54"/>
      <c r="B35" s="255"/>
      <c r="C35" s="255"/>
      <c r="D35" s="256"/>
      <c r="E35" s="6"/>
      <c r="F35" s="6"/>
      <c r="G35" s="249"/>
      <c r="H35" s="6"/>
      <c r="I35" s="6"/>
      <c r="J35" s="6"/>
      <c r="K35" s="6"/>
      <c r="L35" s="729" t="s">
        <v>107</v>
      </c>
      <c r="M35" s="729"/>
      <c r="N35" s="729"/>
      <c r="O35" s="729"/>
      <c r="P35" s="729"/>
      <c r="Q35" s="729"/>
      <c r="R35" s="729"/>
      <c r="S35" s="729"/>
      <c r="T35" s="3"/>
      <c r="U35" s="3"/>
      <c r="V35" s="3"/>
      <c r="W35" s="3"/>
    </row>
    <row r="36" spans="1:23" s="5" customFormat="1" ht="15.75" customHeight="1">
      <c r="A36" s="54"/>
      <c r="B36" s="255"/>
      <c r="C36" s="255"/>
      <c r="D36" s="256"/>
      <c r="E36" s="6"/>
      <c r="F36" s="6"/>
      <c r="G36" s="249"/>
      <c r="H36" s="6"/>
      <c r="I36" s="6"/>
      <c r="J36" s="6"/>
      <c r="K36" s="6"/>
      <c r="L36" s="3"/>
      <c r="M36" s="731" t="s">
        <v>108</v>
      </c>
      <c r="N36" s="731"/>
      <c r="O36" s="731"/>
      <c r="P36" s="731"/>
      <c r="Q36" s="731"/>
      <c r="R36" s="731"/>
      <c r="S36" s="731"/>
      <c r="T36" s="731"/>
      <c r="U36" s="3"/>
      <c r="V36" s="3"/>
      <c r="W36" s="3"/>
    </row>
    <row r="37" spans="1:23" s="5" customFormat="1" ht="15.75" customHeight="1">
      <c r="A37" s="54"/>
      <c r="B37" s="255"/>
      <c r="C37" s="255"/>
      <c r="D37" s="256"/>
      <c r="E37" s="6"/>
      <c r="F37" s="6"/>
      <c r="G37" s="249"/>
      <c r="H37" s="6"/>
      <c r="I37" s="6"/>
      <c r="J37" s="6"/>
      <c r="K37" s="6"/>
      <c r="L37" s="3"/>
      <c r="M37" s="3"/>
      <c r="N37" s="729" t="s">
        <v>109</v>
      </c>
      <c r="O37" s="729"/>
      <c r="P37" s="729"/>
      <c r="Q37" s="729"/>
      <c r="R37" s="729"/>
      <c r="S37" s="729"/>
      <c r="T37" s="729"/>
      <c r="U37" s="729"/>
      <c r="V37" s="729"/>
      <c r="W37" s="729"/>
    </row>
    <row r="38" spans="1:23" s="5" customFormat="1" ht="15.75" customHeight="1">
      <c r="A38" s="54"/>
      <c r="B38" s="255"/>
      <c r="C38" s="255"/>
      <c r="D38" s="256"/>
      <c r="E38" s="6"/>
      <c r="F38" s="6"/>
      <c r="G38" s="249"/>
      <c r="H38" s="249"/>
      <c r="I38" s="249"/>
      <c r="J38" s="249"/>
      <c r="K38" s="249"/>
      <c r="L38" s="249"/>
      <c r="M38" s="249"/>
      <c r="N38" s="249"/>
      <c r="O38" s="249"/>
      <c r="P38" s="249"/>
      <c r="Q38" s="249"/>
    </row>
  </sheetData>
  <mergeCells count="17">
    <mergeCell ref="H31:N31"/>
    <mergeCell ref="I32:R32"/>
    <mergeCell ref="C26:K26"/>
    <mergeCell ref="D27:O27"/>
    <mergeCell ref="E28:M28"/>
    <mergeCell ref="F29:P29"/>
    <mergeCell ref="G30:Q30"/>
    <mergeCell ref="A1:Q1"/>
    <mergeCell ref="B2:D2"/>
    <mergeCell ref="E2:H2"/>
    <mergeCell ref="I2:L2"/>
    <mergeCell ref="B25:K25"/>
    <mergeCell ref="J33:Q33"/>
    <mergeCell ref="K34:U34"/>
    <mergeCell ref="L35:S35"/>
    <mergeCell ref="M36:T36"/>
    <mergeCell ref="N37:W3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32"/>
  <sheetViews>
    <sheetView zoomScaleNormal="100" workbookViewId="0">
      <pane ySplit="2" topLeftCell="A3" activePane="bottomLeft" state="frozen"/>
      <selection pane="bottomLeft" activeCell="E30" sqref="E30"/>
    </sheetView>
  </sheetViews>
  <sheetFormatPr defaultRowHeight="11.25"/>
  <cols>
    <col min="1" max="1" width="13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0" customFormat="1" ht="15.75" customHeight="1">
      <c r="A1" s="747" t="s">
        <v>64</v>
      </c>
      <c r="B1" s="747"/>
      <c r="C1" s="749" t="s">
        <v>65</v>
      </c>
      <c r="D1" s="749"/>
      <c r="E1" s="747" t="s">
        <v>0</v>
      </c>
      <c r="F1" s="747"/>
      <c r="G1" s="746" t="s">
        <v>10</v>
      </c>
      <c r="H1" s="746"/>
      <c r="I1" s="746"/>
      <c r="J1" s="747" t="s">
        <v>8</v>
      </c>
      <c r="K1" s="747"/>
      <c r="L1" s="750" t="s">
        <v>429</v>
      </c>
      <c r="M1" s="751"/>
      <c r="N1" s="751"/>
      <c r="O1" s="752"/>
      <c r="P1" s="748" t="s">
        <v>63</v>
      </c>
      <c r="Q1" s="748"/>
      <c r="R1" s="746" t="s">
        <v>53</v>
      </c>
      <c r="S1" s="746"/>
      <c r="T1" s="744" t="s">
        <v>44</v>
      </c>
      <c r="U1" s="742" t="s">
        <v>83</v>
      </c>
      <c r="V1" s="742"/>
      <c r="W1" s="742"/>
      <c r="X1" s="742"/>
      <c r="Y1" s="742"/>
      <c r="Z1" s="742"/>
      <c r="AA1" s="742"/>
      <c r="AB1" s="742"/>
      <c r="AC1" s="742"/>
    </row>
    <row r="2" spans="1:29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305</v>
      </c>
      <c r="M2" s="70" t="s">
        <v>309</v>
      </c>
      <c r="N2" s="70" t="s">
        <v>310</v>
      </c>
      <c r="O2" s="253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45"/>
      <c r="U2" s="743"/>
      <c r="V2" s="743"/>
      <c r="W2" s="743"/>
      <c r="X2" s="743"/>
      <c r="Y2" s="743"/>
      <c r="Z2" s="743"/>
      <c r="AA2" s="743"/>
      <c r="AB2" s="743"/>
      <c r="AC2" s="743"/>
    </row>
    <row r="3" spans="1:29" s="17" customFormat="1">
      <c r="A3" s="12" t="str">
        <f>'1-συμβολαια'!A3</f>
        <v>1ο  [;;;??τραπεζας</v>
      </c>
      <c r="B3" s="46"/>
      <c r="C3" s="77">
        <f>'1-συμβολαια'!B3</f>
        <v>31862</v>
      </c>
      <c r="D3" s="18"/>
      <c r="E3" s="89" t="str">
        <f>'1-συμβολαια'!C3</f>
        <v>δάνειο τοκοχρεωλυτικό</v>
      </c>
      <c r="F3" s="13"/>
      <c r="G3" s="14" t="str">
        <f>'4-πολλυπρ'!D3</f>
        <v>τραπεζα ;;;??? [= ;;;???</v>
      </c>
      <c r="H3" s="14" t="str">
        <f>'4-πολλυπρ'!I3</f>
        <v>219-132κ</v>
      </c>
      <c r="I3" s="19"/>
      <c r="J3" s="19">
        <f>'1-συμβολαια'!D3</f>
        <v>1100000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29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 δανείου</v>
      </c>
      <c r="F4" s="13"/>
      <c r="G4" s="14" t="str">
        <f>'4-πολλυπρ'!D4</f>
        <v>τραπεζα ;;;??? [= ;;;???</v>
      </c>
      <c r="H4" s="14" t="str">
        <f>'4-πολλυπρ'!I4</f>
        <v>219-132κ</v>
      </c>
      <c r="I4" s="19"/>
      <c r="J4" s="19">
        <f>'1-συμβολαια'!D4</f>
        <v>1100000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29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</v>
      </c>
      <c r="H5" s="14" t="str">
        <f>'4-πολλυπρ'!I5</f>
        <v>219-132κ</v>
      </c>
      <c r="I5" s="19"/>
      <c r="J5" s="19">
        <f>'1-συμβολαια'!D5</f>
        <v>2222222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29" s="17" customFormat="1">
      <c r="A6" s="12" t="str">
        <f>'1-συμβολαια'!A6</f>
        <v>1ο  [;;;??τραπεζας</v>
      </c>
      <c r="B6" s="46"/>
      <c r="C6" s="77">
        <f>'1-συμβολαια'!B6</f>
        <v>33414</v>
      </c>
      <c r="D6" s="18"/>
      <c r="E6" s="89" t="str">
        <f>'1-συμβολαια'!C6</f>
        <v>δάνειο τοκοχρεωλυτικό</v>
      </c>
      <c r="F6" s="13"/>
      <c r="G6" s="14" t="str">
        <f>'4-πολλυπρ'!D6</f>
        <v>τραπεζα ;;;??? [= ;;;???</v>
      </c>
      <c r="H6" s="14" t="str">
        <f>'4-πολλυπρ'!I6</f>
        <v>219-132κ</v>
      </c>
      <c r="I6" s="19"/>
      <c r="J6" s="19">
        <f>'1-συμβολαια'!D6</f>
        <v>600000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29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 δανείου</v>
      </c>
      <c r="F7" s="13"/>
      <c r="G7" s="14" t="str">
        <f>'4-πολλυπρ'!D7</f>
        <v>τραπεζα ;;;??? [= ;;;???</v>
      </c>
      <c r="H7" s="14" t="str">
        <f>'4-πολλυπρ'!I7</f>
        <v>219-132κ</v>
      </c>
      <c r="I7" s="19"/>
      <c r="J7" s="19">
        <f>'1-συμβολαια'!D7</f>
        <v>600000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29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ΤΟΚΟΙ</v>
      </c>
      <c r="F8" s="13"/>
      <c r="G8" s="14" t="str">
        <f>'4-πολλυπρ'!D8</f>
        <v>τραπεζα ;;;??? [= ;;;???</v>
      </c>
      <c r="H8" s="14" t="str">
        <f>'4-πολλυπρ'!I8</f>
        <v>219-132κ</v>
      </c>
      <c r="I8" s="19"/>
      <c r="J8" s="19">
        <f>'1-συμβολαια'!D8</f>
        <v>1222222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29" s="17" customFormat="1">
      <c r="A9" s="12" t="str">
        <f>'1-συμβολαια'!A9</f>
        <v>1ο  [;;;??τραπεζας</v>
      </c>
      <c r="B9" s="46"/>
      <c r="C9" s="77">
        <f>'1-συμβολαια'!B9</f>
        <v>33591</v>
      </c>
      <c r="D9" s="18"/>
      <c r="E9" s="89" t="str">
        <f>'1-συμβολαια'!C9</f>
        <v>δάνειο τοκοχρεωλυτικό</v>
      </c>
      <c r="F9" s="13"/>
      <c r="G9" s="14" t="str">
        <f>'4-πολλυπρ'!D9</f>
        <v>τραπεζα ;;;??? [= ;;;???</v>
      </c>
      <c r="H9" s="14" t="str">
        <f>'4-πολλυπρ'!I9</f>
        <v>219-132κ</v>
      </c>
      <c r="I9" s="19"/>
      <c r="J9" s="19">
        <f>'1-συμβολαια'!D9</f>
        <v>700000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8"/>
      <c r="X9" s="24"/>
      <c r="Y9" s="24"/>
      <c r="Z9" s="24"/>
      <c r="AA9" s="24"/>
      <c r="AB9" s="24"/>
      <c r="AC9" s="24"/>
    </row>
    <row r="10" spans="1:29" s="17" customFormat="1">
      <c r="A10" s="12">
        <f>'1-συμβολαια'!A10</f>
        <v>0</v>
      </c>
      <c r="B10" s="46"/>
      <c r="C10" s="77">
        <f>'1-συμβολαια'!B10</f>
        <v>0</v>
      </c>
      <c r="D10" s="18"/>
      <c r="E10" s="89" t="str">
        <f>'1-συμβολαια'!C10</f>
        <v>υποθήκη δανείου</v>
      </c>
      <c r="F10" s="13"/>
      <c r="G10" s="14" t="str">
        <f>'4-πολλυπρ'!D10</f>
        <v>τραπεζα ;;;??? [= ;;;???</v>
      </c>
      <c r="H10" s="14" t="str">
        <f>'4-πολλυπρ'!I10</f>
        <v>219-132κ</v>
      </c>
      <c r="I10" s="19"/>
      <c r="J10" s="19">
        <f>'1-συμβολαια'!D10</f>
        <v>700000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8"/>
      <c r="X10" s="24"/>
      <c r="Y10" s="24"/>
      <c r="Z10" s="24"/>
      <c r="AA10" s="24"/>
      <c r="AB10" s="24"/>
      <c r="AC10" s="24"/>
    </row>
    <row r="11" spans="1:29" s="17" customFormat="1">
      <c r="A11" s="12">
        <f>'1-συμβολαια'!A11</f>
        <v>0</v>
      </c>
      <c r="B11" s="46"/>
      <c r="C11" s="77">
        <f>'1-συμβολαια'!B11</f>
        <v>0</v>
      </c>
      <c r="D11" s="18"/>
      <c r="E11" s="89" t="str">
        <f>'1-συμβολαια'!C11</f>
        <v>δανείου ΤΟΚΟΙ</v>
      </c>
      <c r="F11" s="13"/>
      <c r="G11" s="14" t="str">
        <f>'4-πολλυπρ'!D11</f>
        <v>τραπεζα ;;;??? [= ;;;???</v>
      </c>
      <c r="H11" s="14" t="str">
        <f>'4-πολλυπρ'!I11</f>
        <v>219-132κ</v>
      </c>
      <c r="I11" s="19"/>
      <c r="J11" s="19">
        <f>'1-συμβολαια'!D11</f>
        <v>1444444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8"/>
      <c r="X11" s="24"/>
      <c r="Y11" s="24"/>
      <c r="Z11" s="24"/>
      <c r="AA11" s="24"/>
      <c r="AB11" s="24"/>
      <c r="AC11" s="24"/>
    </row>
    <row r="12" spans="1:29" s="17" customFormat="1">
      <c r="A12" s="12" t="str">
        <f>'1-συμβολαια'!A12</f>
        <v>1ο  [;;;??τραπεζας</v>
      </c>
      <c r="B12" s="46"/>
      <c r="C12" s="77">
        <f>'1-συμβολαια'!B12</f>
        <v>33777</v>
      </c>
      <c r="D12" s="18"/>
      <c r="E12" s="89" t="str">
        <f>'1-συμβολαια'!C12</f>
        <v>δάνειο τοκοχρεωλυτικό</v>
      </c>
      <c r="F12" s="13"/>
      <c r="G12" s="14" t="str">
        <f>'4-πολλυπρ'!D12</f>
        <v>τραπεζα ;;;??? [= ;;;???</v>
      </c>
      <c r="H12" s="14" t="str">
        <f>'4-πολλυπρ'!I12</f>
        <v>219-132κ</v>
      </c>
      <c r="I12" s="19"/>
      <c r="J12" s="19">
        <f>'1-συμβολαια'!D12</f>
        <v>1300000</v>
      </c>
      <c r="K12" s="19"/>
      <c r="L12" s="26">
        <f>'11-χαρτόσ'!D12</f>
        <v>0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0</v>
      </c>
      <c r="S12" s="22"/>
      <c r="T12" s="23"/>
      <c r="U12" s="83"/>
      <c r="V12" s="83"/>
      <c r="W12" s="78"/>
      <c r="X12" s="24"/>
      <c r="Y12" s="24"/>
      <c r="Z12" s="24"/>
      <c r="AA12" s="24"/>
      <c r="AB12" s="24"/>
      <c r="AC12" s="24"/>
    </row>
    <row r="13" spans="1:29" s="17" customFormat="1">
      <c r="A13" s="12">
        <f>'1-συμβολαια'!A13</f>
        <v>0</v>
      </c>
      <c r="B13" s="46"/>
      <c r="C13" s="77">
        <f>'1-συμβολαια'!B13</f>
        <v>0</v>
      </c>
      <c r="D13" s="18"/>
      <c r="E13" s="89" t="str">
        <f>'1-συμβολαια'!C13</f>
        <v>υποθήκη δανείου</v>
      </c>
      <c r="F13" s="13"/>
      <c r="G13" s="14" t="str">
        <f>'4-πολλυπρ'!D13</f>
        <v>τραπεζα ;;;??? [= ;;;???</v>
      </c>
      <c r="H13" s="14" t="str">
        <f>'4-πολλυπρ'!I13</f>
        <v>219-132κ</v>
      </c>
      <c r="I13" s="19"/>
      <c r="J13" s="19">
        <f>'1-συμβολαια'!D13</f>
        <v>1300000</v>
      </c>
      <c r="K13" s="19"/>
      <c r="L13" s="26">
        <f>'11-χαρτόσ'!D13</f>
        <v>0</v>
      </c>
      <c r="M13" s="26"/>
      <c r="N13" s="26"/>
      <c r="O13" s="20"/>
      <c r="P13" s="16" t="e">
        <f>#REF!-R13</f>
        <v>#REF!</v>
      </c>
      <c r="Q13" s="15"/>
      <c r="R13" s="21">
        <f>'5-αντίγρ'!Q13</f>
        <v>0</v>
      </c>
      <c r="S13" s="22"/>
      <c r="T13" s="23"/>
      <c r="U13" s="83"/>
      <c r="V13" s="83"/>
      <c r="W13" s="78"/>
      <c r="X13" s="24"/>
      <c r="Y13" s="24"/>
      <c r="Z13" s="24"/>
      <c r="AA13" s="24"/>
      <c r="AB13" s="24"/>
      <c r="AC13" s="24"/>
    </row>
    <row r="14" spans="1:29" s="17" customFormat="1">
      <c r="A14" s="12">
        <f>'1-συμβολαια'!A14</f>
        <v>0</v>
      </c>
      <c r="B14" s="46"/>
      <c r="C14" s="77">
        <f>'1-συμβολαια'!B14</f>
        <v>0</v>
      </c>
      <c r="D14" s="18"/>
      <c r="E14" s="89" t="str">
        <f>'1-συμβολαια'!C14</f>
        <v>δανείου ΤΟΚΟΙ</v>
      </c>
      <c r="F14" s="13"/>
      <c r="G14" s="14" t="str">
        <f>'4-πολλυπρ'!D14</f>
        <v>τραπεζα ;;;??? [= ;;;???</v>
      </c>
      <c r="H14" s="14" t="str">
        <f>'4-πολλυπρ'!I14</f>
        <v>219-132κ</v>
      </c>
      <c r="I14" s="19"/>
      <c r="J14" s="19">
        <f>'1-συμβολαια'!D14</f>
        <v>2666666</v>
      </c>
      <c r="K14" s="19"/>
      <c r="L14" s="26">
        <f>'11-χαρτόσ'!D14</f>
        <v>0</v>
      </c>
      <c r="M14" s="26"/>
      <c r="N14" s="26"/>
      <c r="O14" s="20"/>
      <c r="P14" s="16" t="e">
        <f>#REF!-R14</f>
        <v>#REF!</v>
      </c>
      <c r="Q14" s="15"/>
      <c r="R14" s="21">
        <f>'5-αντίγρ'!Q14</f>
        <v>0</v>
      </c>
      <c r="S14" s="22"/>
      <c r="T14" s="23"/>
      <c r="U14" s="83"/>
      <c r="V14" s="83"/>
      <c r="W14" s="78"/>
      <c r="X14" s="24"/>
      <c r="Y14" s="24"/>
      <c r="Z14" s="24"/>
      <c r="AA14" s="24"/>
      <c r="AB14" s="24"/>
      <c r="AC14" s="24"/>
    </row>
    <row r="15" spans="1:29" s="17" customFormat="1">
      <c r="A15" s="12" t="str">
        <f>'1-συμβολαια'!A15</f>
        <v>1ο  [;;;??τραπεζας</v>
      </c>
      <c r="B15" s="46"/>
      <c r="C15" s="77">
        <f>'1-συμβολαια'!B15</f>
        <v>33918</v>
      </c>
      <c r="D15" s="18"/>
      <c r="E15" s="89" t="str">
        <f>'1-συμβολαια'!C15</f>
        <v>δάνειο τοκοχρεωλυτικό</v>
      </c>
      <c r="F15" s="13"/>
      <c r="G15" s="14" t="str">
        <f>'4-πολλυπρ'!D15</f>
        <v>τραπεζα ;;;??? [= ;;;???</v>
      </c>
      <c r="H15" s="14" t="str">
        <f>'4-πολλυπρ'!I15</f>
        <v>219-132κ</v>
      </c>
      <c r="I15" s="19"/>
      <c r="J15" s="19">
        <f>'1-συμβολαια'!D15</f>
        <v>2300000</v>
      </c>
      <c r="K15" s="19"/>
      <c r="L15" s="26">
        <f>'11-χαρτόσ'!D15</f>
        <v>0</v>
      </c>
      <c r="M15" s="26"/>
      <c r="N15" s="26"/>
      <c r="O15" s="20"/>
      <c r="P15" s="16" t="e">
        <f>#REF!-R15</f>
        <v>#REF!</v>
      </c>
      <c r="Q15" s="15"/>
      <c r="R15" s="21">
        <f>'5-αντίγρ'!Q15</f>
        <v>0</v>
      </c>
      <c r="S15" s="22"/>
      <c r="T15" s="23"/>
      <c r="U15" s="83"/>
      <c r="V15" s="83"/>
      <c r="W15" s="78"/>
      <c r="X15" s="24"/>
      <c r="Y15" s="24"/>
      <c r="Z15" s="24"/>
      <c r="AA15" s="24"/>
      <c r="AB15" s="24"/>
      <c r="AC15" s="24"/>
    </row>
    <row r="16" spans="1:29" s="17" customFormat="1">
      <c r="A16" s="12">
        <f>'1-συμβολαια'!A16</f>
        <v>0</v>
      </c>
      <c r="B16" s="46"/>
      <c r="C16" s="77">
        <f>'1-συμβολαια'!B16</f>
        <v>0</v>
      </c>
      <c r="D16" s="18"/>
      <c r="E16" s="89" t="str">
        <f>'1-συμβολαια'!C16</f>
        <v>υποθήκη δανείου</v>
      </c>
      <c r="F16" s="13"/>
      <c r="G16" s="14" t="str">
        <f>'4-πολλυπρ'!D16</f>
        <v>τραπεζα ;;;??? [= ;;;???</v>
      </c>
      <c r="H16" s="14" t="str">
        <f>'4-πολλυπρ'!I16</f>
        <v>219-132κ</v>
      </c>
      <c r="I16" s="19"/>
      <c r="J16" s="19">
        <f>'1-συμβολαια'!D16</f>
        <v>2300000</v>
      </c>
      <c r="K16" s="19"/>
      <c r="L16" s="26">
        <f>'11-χαρτόσ'!D16</f>
        <v>0</v>
      </c>
      <c r="M16" s="26"/>
      <c r="N16" s="26"/>
      <c r="O16" s="20"/>
      <c r="P16" s="16" t="e">
        <f>#REF!-R16</f>
        <v>#REF!</v>
      </c>
      <c r="Q16" s="15"/>
      <c r="R16" s="21">
        <f>'5-αντίγρ'!Q16</f>
        <v>0</v>
      </c>
      <c r="S16" s="22"/>
      <c r="T16" s="23"/>
      <c r="U16" s="83"/>
      <c r="V16" s="83"/>
      <c r="W16" s="78"/>
      <c r="X16" s="24"/>
      <c r="Y16" s="24"/>
      <c r="Z16" s="24"/>
      <c r="AA16" s="24"/>
      <c r="AB16" s="24"/>
      <c r="AC16" s="24"/>
    </row>
    <row r="17" spans="1:35" s="17" customFormat="1">
      <c r="A17" s="12">
        <f>'1-συμβολαια'!A17</f>
        <v>0</v>
      </c>
      <c r="B17" s="46"/>
      <c r="C17" s="77">
        <f>'1-συμβολαια'!B17</f>
        <v>0</v>
      </c>
      <c r="D17" s="18"/>
      <c r="E17" s="89" t="str">
        <f>'1-συμβολαια'!C17</f>
        <v>δανείου ΤΟΚΟΙ</v>
      </c>
      <c r="F17" s="13"/>
      <c r="G17" s="14" t="str">
        <f>'4-πολλυπρ'!D17</f>
        <v>τραπεζα ;;;??? [= ;;;???</v>
      </c>
      <c r="H17" s="14" t="str">
        <f>'4-πολλυπρ'!I17</f>
        <v>219-132κ</v>
      </c>
      <c r="I17" s="19"/>
      <c r="J17" s="19">
        <f>'1-συμβολαια'!D17</f>
        <v>4666666</v>
      </c>
      <c r="K17" s="19"/>
      <c r="L17" s="26">
        <f>'11-χαρτόσ'!D17</f>
        <v>0</v>
      </c>
      <c r="M17" s="26"/>
      <c r="N17" s="26"/>
      <c r="O17" s="20"/>
      <c r="P17" s="16" t="e">
        <f>#REF!-R17</f>
        <v>#REF!</v>
      </c>
      <c r="Q17" s="15"/>
      <c r="R17" s="21">
        <f>'5-αντίγρ'!Q17</f>
        <v>0</v>
      </c>
      <c r="S17" s="22"/>
      <c r="T17" s="23"/>
      <c r="U17" s="83"/>
      <c r="V17" s="83"/>
      <c r="W17" s="78"/>
      <c r="X17" s="24"/>
      <c r="Y17" s="24"/>
      <c r="Z17" s="24"/>
      <c r="AA17" s="24"/>
      <c r="AB17" s="24"/>
      <c r="AC17" s="24"/>
    </row>
    <row r="18" spans="1:35" s="17" customFormat="1">
      <c r="A18" s="12" t="str">
        <f>'1-συμβολαια'!A18</f>
        <v>1ο  [;;;??τραπεζας</v>
      </c>
      <c r="B18" s="46"/>
      <c r="C18" s="77">
        <f>'1-συμβολαια'!B18</f>
        <v>33903</v>
      </c>
      <c r="D18" s="18"/>
      <c r="E18" s="89" t="str">
        <f>'1-συμβολαια'!C18</f>
        <v>δάνειο τοκοχρεωλυτικό</v>
      </c>
      <c r="F18" s="13"/>
      <c r="G18" s="14" t="str">
        <f>'4-πολλυπρ'!D18</f>
        <v>τραπεζα ;;;??? [= ;;;???</v>
      </c>
      <c r="H18" s="14" t="str">
        <f>'4-πολλυπρ'!I18</f>
        <v>219-132κ</v>
      </c>
      <c r="I18" s="19"/>
      <c r="J18" s="19">
        <f>'1-συμβολαια'!D18</f>
        <v>900000</v>
      </c>
      <c r="K18" s="19"/>
      <c r="L18" s="26">
        <f>'11-χαρτόσ'!D18</f>
        <v>0</v>
      </c>
      <c r="M18" s="26"/>
      <c r="N18" s="26"/>
      <c r="O18" s="20"/>
      <c r="P18" s="16" t="e">
        <f>#REF!-R18</f>
        <v>#REF!</v>
      </c>
      <c r="Q18" s="15"/>
      <c r="R18" s="21">
        <f>'5-αντίγρ'!Q18</f>
        <v>0</v>
      </c>
      <c r="S18" s="22"/>
      <c r="T18" s="23"/>
      <c r="U18" s="83"/>
      <c r="V18" s="83"/>
      <c r="W18" s="78"/>
      <c r="X18" s="24"/>
      <c r="Y18" s="24"/>
      <c r="Z18" s="24"/>
      <c r="AA18" s="24"/>
      <c r="AB18" s="24"/>
      <c r="AC18" s="24"/>
    </row>
    <row r="19" spans="1:35" s="17" customFormat="1">
      <c r="A19" s="12">
        <f>'1-συμβολαια'!A19</f>
        <v>0</v>
      </c>
      <c r="B19" s="46"/>
      <c r="C19" s="77">
        <f>'1-συμβολαια'!B19</f>
        <v>0</v>
      </c>
      <c r="D19" s="18"/>
      <c r="E19" s="89" t="str">
        <f>'1-συμβολαια'!C19</f>
        <v>υποθήκη δανείου</v>
      </c>
      <c r="F19" s="13"/>
      <c r="G19" s="14" t="str">
        <f>'4-πολλυπρ'!D19</f>
        <v>τραπεζα ;;;??? [= ;;;???</v>
      </c>
      <c r="H19" s="14" t="str">
        <f>'4-πολλυπρ'!I19</f>
        <v>219-132κ</v>
      </c>
      <c r="I19" s="19"/>
      <c r="J19" s="19">
        <f>'1-συμβολαια'!D19</f>
        <v>900000</v>
      </c>
      <c r="K19" s="19"/>
      <c r="L19" s="26">
        <f>'11-χαρτόσ'!D19</f>
        <v>0</v>
      </c>
      <c r="M19" s="26"/>
      <c r="N19" s="26"/>
      <c r="O19" s="20"/>
      <c r="P19" s="16" t="e">
        <f>#REF!-R19</f>
        <v>#REF!</v>
      </c>
      <c r="Q19" s="15"/>
      <c r="R19" s="21">
        <f>'5-αντίγρ'!Q19</f>
        <v>0</v>
      </c>
      <c r="S19" s="22"/>
      <c r="T19" s="23"/>
      <c r="U19" s="83"/>
      <c r="V19" s="83"/>
      <c r="W19" s="78"/>
      <c r="X19" s="24"/>
      <c r="Y19" s="24"/>
      <c r="Z19" s="24"/>
      <c r="AA19" s="24"/>
      <c r="AB19" s="24"/>
      <c r="AC19" s="24"/>
    </row>
    <row r="20" spans="1:35" s="17" customFormat="1">
      <c r="A20" s="12">
        <f>'1-συμβολαια'!A20</f>
        <v>0</v>
      </c>
      <c r="B20" s="46"/>
      <c r="C20" s="77">
        <f>'1-συμβολαια'!B20</f>
        <v>0</v>
      </c>
      <c r="D20" s="18"/>
      <c r="E20" s="89" t="str">
        <f>'1-συμβολαια'!C20</f>
        <v>δανείου ΤΟΚΟΙ</v>
      </c>
      <c r="F20" s="13"/>
      <c r="G20" s="14" t="str">
        <f>'4-πολλυπρ'!D20</f>
        <v>τραπεζα ;;;??? [= ;;;???</v>
      </c>
      <c r="H20" s="14" t="str">
        <f>'4-πολλυπρ'!I20</f>
        <v>219-132κ</v>
      </c>
      <c r="I20" s="19"/>
      <c r="J20" s="19">
        <f>'1-συμβολαια'!D20</f>
        <v>1888888</v>
      </c>
      <c r="K20" s="19"/>
      <c r="L20" s="26">
        <f>'11-χαρτόσ'!D20</f>
        <v>0</v>
      </c>
      <c r="M20" s="26"/>
      <c r="N20" s="26"/>
      <c r="O20" s="20"/>
      <c r="P20" s="16" t="e">
        <f>#REF!-R20</f>
        <v>#REF!</v>
      </c>
      <c r="Q20" s="15"/>
      <c r="R20" s="21">
        <f>'5-αντίγρ'!Q20</f>
        <v>0</v>
      </c>
      <c r="S20" s="22"/>
      <c r="T20" s="23"/>
      <c r="U20" s="83"/>
      <c r="V20" s="83"/>
      <c r="W20" s="78"/>
      <c r="X20" s="24"/>
      <c r="Y20" s="24"/>
      <c r="Z20" s="24"/>
      <c r="AA20" s="24"/>
      <c r="AB20" s="24"/>
      <c r="AC20" s="24"/>
    </row>
    <row r="21" spans="1:35" s="17" customFormat="1">
      <c r="A21" s="12" t="str">
        <f>'1-συμβολαια'!A21</f>
        <v xml:space="preserve">1ο    </v>
      </c>
      <c r="B21" s="46"/>
      <c r="C21" s="77">
        <f>'1-συμβολαια'!B21</f>
        <v>33995</v>
      </c>
      <c r="D21" s="18"/>
      <c r="E21" s="89" t="str">
        <f>'1-συμβολαια'!C21</f>
        <v>δάνειο τοκοχρεωλυτικό</v>
      </c>
      <c r="F21" s="13"/>
      <c r="G21" s="14" t="str">
        <f>'4-πολλυπρ'!D21</f>
        <v>τραπεζα ;;;??? [= ;;;???</v>
      </c>
      <c r="H21" s="14" t="str">
        <f>'4-πολλυπρ'!I21</f>
        <v>219-132κ</v>
      </c>
      <c r="I21" s="19"/>
      <c r="J21" s="19">
        <f>'1-συμβολαια'!D21</f>
        <v>200000</v>
      </c>
      <c r="K21" s="19"/>
      <c r="L21" s="26">
        <f>'11-χαρτόσ'!D21</f>
        <v>0</v>
      </c>
      <c r="M21" s="26"/>
      <c r="N21" s="26"/>
      <c r="O21" s="20"/>
      <c r="P21" s="16" t="e">
        <f>#REF!-R21</f>
        <v>#REF!</v>
      </c>
      <c r="Q21" s="15"/>
      <c r="R21" s="21">
        <f>'5-αντίγρ'!Q21</f>
        <v>396</v>
      </c>
      <c r="S21" s="22"/>
      <c r="T21" s="23"/>
      <c r="U21" s="83"/>
      <c r="V21" s="83"/>
      <c r="W21" s="78"/>
      <c r="X21" s="24"/>
      <c r="Y21" s="24"/>
      <c r="Z21" s="24"/>
      <c r="AA21" s="24"/>
      <c r="AB21" s="24"/>
      <c r="AC21" s="24"/>
    </row>
    <row r="22" spans="1:35" s="17" customFormat="1">
      <c r="A22" s="12">
        <f>'1-συμβολαια'!A22</f>
        <v>0</v>
      </c>
      <c r="B22" s="46"/>
      <c r="C22" s="77">
        <f>'1-συμβολαια'!B22</f>
        <v>0</v>
      </c>
      <c r="D22" s="18"/>
      <c r="E22" s="89" t="str">
        <f>'1-συμβολαια'!C22</f>
        <v>υποθήκη δανείου</v>
      </c>
      <c r="F22" s="13"/>
      <c r="G22" s="14" t="str">
        <f>'4-πολλυπρ'!D22</f>
        <v>τραπεζα ;;;??? [= ;;;???</v>
      </c>
      <c r="H22" s="14" t="str">
        <f>'4-πολλυπρ'!I22</f>
        <v>219-132κ</v>
      </c>
      <c r="I22" s="19"/>
      <c r="J22" s="19">
        <f>'1-συμβολαια'!D22</f>
        <v>200000</v>
      </c>
      <c r="K22" s="19"/>
      <c r="L22" s="26">
        <f>'11-χαρτόσ'!D22</f>
        <v>0</v>
      </c>
      <c r="M22" s="26"/>
      <c r="N22" s="26"/>
      <c r="O22" s="20"/>
      <c r="P22" s="16" t="e">
        <f>#REF!-R22</f>
        <v>#REF!</v>
      </c>
      <c r="Q22" s="15"/>
      <c r="R22" s="21">
        <f>'5-αντίγρ'!Q22</f>
        <v>0</v>
      </c>
      <c r="S22" s="22"/>
      <c r="T22" s="23"/>
      <c r="U22" s="83"/>
      <c r="V22" s="83"/>
      <c r="W22" s="78"/>
      <c r="X22" s="24"/>
      <c r="Y22" s="24"/>
      <c r="Z22" s="24"/>
      <c r="AA22" s="24"/>
      <c r="AB22" s="24"/>
      <c r="AC22" s="24"/>
    </row>
    <row r="23" spans="1:35" s="17" customFormat="1">
      <c r="A23" s="12">
        <f>'1-συμβολαια'!A23</f>
        <v>0</v>
      </c>
      <c r="B23" s="46"/>
      <c r="C23" s="77">
        <f>'1-συμβολαια'!B23</f>
        <v>0</v>
      </c>
      <c r="D23" s="18"/>
      <c r="E23" s="89" t="str">
        <f>'1-συμβολαια'!C23</f>
        <v>δανείου ΤΟΚΟΙ</v>
      </c>
      <c r="F23" s="13"/>
      <c r="G23" s="14" t="str">
        <f>'4-πολλυπρ'!D23</f>
        <v>τραπεζα ;;;??? [= ;;;???</v>
      </c>
      <c r="H23" s="14" t="str">
        <f>'4-πολλυπρ'!I23</f>
        <v>219-132κ</v>
      </c>
      <c r="I23" s="19"/>
      <c r="J23" s="19">
        <f>'1-συμβολαια'!D23</f>
        <v>444444</v>
      </c>
      <c r="K23" s="19"/>
      <c r="L23" s="26">
        <f>'11-χαρτόσ'!D23</f>
        <v>0</v>
      </c>
      <c r="M23" s="26"/>
      <c r="N23" s="26"/>
      <c r="O23" s="20"/>
      <c r="P23" s="16" t="e">
        <f>#REF!-R23</f>
        <v>#REF!</v>
      </c>
      <c r="Q23" s="15"/>
      <c r="R23" s="21">
        <f>'5-αντίγρ'!Q23</f>
        <v>0</v>
      </c>
      <c r="S23" s="22"/>
      <c r="T23" s="23"/>
      <c r="U23" s="83"/>
      <c r="V23" s="83"/>
      <c r="W23" s="78"/>
      <c r="X23" s="24"/>
      <c r="Y23" s="24"/>
      <c r="Z23" s="24"/>
      <c r="AA23" s="24"/>
      <c r="AB23" s="24"/>
      <c r="AC23" s="24"/>
    </row>
    <row r="24" spans="1:35">
      <c r="A24" s="516" t="s">
        <v>54</v>
      </c>
      <c r="B24" s="517"/>
      <c r="C24" s="517"/>
      <c r="D24" s="517"/>
      <c r="E24" s="517"/>
      <c r="F24" s="517"/>
      <c r="G24" s="517"/>
      <c r="H24" s="517"/>
      <c r="I24" s="517"/>
      <c r="J24" s="517"/>
      <c r="K24" s="41"/>
      <c r="L24" s="1">
        <f>SUM(L3:L23)</f>
        <v>0</v>
      </c>
      <c r="M24" s="1"/>
      <c r="N24" s="1"/>
      <c r="O24" s="1">
        <f>SUM(O3:O23)</f>
        <v>0</v>
      </c>
      <c r="P24" s="34" t="e">
        <f>SUM(P3:P23)</f>
        <v>#REF!</v>
      </c>
      <c r="Q24" s="1">
        <f>SUM(Q3:Q23)</f>
        <v>0</v>
      </c>
      <c r="R24" s="1">
        <f>SUM(R3:R23)</f>
        <v>396</v>
      </c>
      <c r="S24" s="1">
        <f>SUM(S3:S23)</f>
        <v>0</v>
      </c>
      <c r="T24" s="3"/>
      <c r="U24" s="79"/>
      <c r="V24" s="79"/>
    </row>
    <row r="25" spans="1:35">
      <c r="T25" s="119"/>
    </row>
    <row r="26" spans="1:35" ht="15.75" customHeight="1">
      <c r="T26" s="119"/>
      <c r="U26" s="729" t="s">
        <v>110</v>
      </c>
      <c r="V26" s="729"/>
      <c r="W26" s="729"/>
      <c r="X26" s="729"/>
      <c r="Y26" s="729"/>
      <c r="Z26" s="729"/>
      <c r="AA26" s="729"/>
      <c r="AB26" s="729"/>
      <c r="AC26" s="729"/>
      <c r="AD26" s="117"/>
      <c r="AE26" s="117"/>
      <c r="AF26" s="117"/>
      <c r="AG26" s="117"/>
      <c r="AH26" s="112"/>
      <c r="AI26" s="112"/>
    </row>
    <row r="27" spans="1:35" ht="15.75" customHeight="1">
      <c r="T27" s="119"/>
      <c r="U27" s="118"/>
      <c r="V27" s="731" t="s">
        <v>111</v>
      </c>
      <c r="W27" s="731"/>
      <c r="X27" s="731"/>
      <c r="Y27" s="731"/>
      <c r="Z27" s="731"/>
      <c r="AA27" s="731"/>
      <c r="AB27" s="731"/>
      <c r="AC27" s="731"/>
      <c r="AD27" s="731"/>
      <c r="AE27" s="112"/>
      <c r="AF27" s="112"/>
      <c r="AG27" s="112"/>
      <c r="AH27" s="112"/>
      <c r="AI27" s="112"/>
    </row>
    <row r="28" spans="1:35" ht="15.75" customHeight="1">
      <c r="T28" s="119"/>
      <c r="U28" s="118"/>
      <c r="V28" s="118"/>
      <c r="W28" s="729" t="s">
        <v>112</v>
      </c>
      <c r="X28" s="729"/>
      <c r="Y28" s="729"/>
      <c r="Z28" s="729"/>
      <c r="AA28" s="729"/>
      <c r="AB28" s="729"/>
      <c r="AC28" s="729"/>
      <c r="AD28" s="729"/>
      <c r="AE28" s="729"/>
      <c r="AF28" s="112"/>
      <c r="AG28" s="112"/>
      <c r="AH28" s="112"/>
      <c r="AI28" s="112"/>
    </row>
    <row r="29" spans="1:35" ht="15.75">
      <c r="U29" s="118"/>
      <c r="V29" s="118"/>
      <c r="W29" s="118"/>
      <c r="X29" s="731" t="s">
        <v>113</v>
      </c>
      <c r="Y29" s="731"/>
      <c r="Z29" s="731"/>
      <c r="AA29" s="731"/>
      <c r="AB29" s="731"/>
      <c r="AC29" s="731"/>
      <c r="AD29" s="731"/>
      <c r="AE29" s="731"/>
      <c r="AF29" s="731"/>
      <c r="AG29" s="112"/>
      <c r="AH29" s="112"/>
      <c r="AI29" s="112"/>
    </row>
    <row r="30" spans="1:35" ht="15.75">
      <c r="U30" s="118"/>
      <c r="V30" s="118"/>
      <c r="W30" s="118"/>
      <c r="X30" s="118"/>
      <c r="Y30" s="729" t="s">
        <v>114</v>
      </c>
      <c r="Z30" s="729"/>
      <c r="AA30" s="729"/>
      <c r="AB30" s="729"/>
      <c r="AC30" s="729"/>
      <c r="AD30" s="729"/>
      <c r="AE30" s="729"/>
      <c r="AF30" s="729"/>
      <c r="AG30" s="729"/>
      <c r="AH30" s="112"/>
      <c r="AI30" s="112"/>
    </row>
    <row r="31" spans="1:35" ht="15.75">
      <c r="U31" s="118"/>
      <c r="V31" s="118"/>
      <c r="W31" s="118"/>
      <c r="X31" s="118"/>
      <c r="Y31" s="118"/>
      <c r="Z31" s="731" t="s">
        <v>115</v>
      </c>
      <c r="AA31" s="731"/>
      <c r="AB31" s="731"/>
      <c r="AC31" s="731"/>
      <c r="AD31" s="731"/>
      <c r="AE31" s="731"/>
      <c r="AF31" s="731"/>
      <c r="AG31" s="731"/>
      <c r="AH31" s="731"/>
      <c r="AI31" s="112"/>
    </row>
    <row r="32" spans="1:35" ht="15.75">
      <c r="U32" s="118"/>
      <c r="V32" s="118"/>
      <c r="W32" s="118"/>
      <c r="X32" s="118"/>
      <c r="Y32" s="118"/>
      <c r="Z32" s="118"/>
      <c r="AA32" s="729" t="s">
        <v>116</v>
      </c>
      <c r="AB32" s="729"/>
      <c r="AC32" s="729"/>
      <c r="AD32" s="729"/>
      <c r="AE32" s="729"/>
      <c r="AF32" s="729"/>
      <c r="AG32" s="729"/>
      <c r="AH32" s="729"/>
      <c r="AI32" s="729"/>
    </row>
  </sheetData>
  <mergeCells count="18">
    <mergeCell ref="A24:J24"/>
    <mergeCell ref="E1:F1"/>
    <mergeCell ref="P1:Q1"/>
    <mergeCell ref="A1:B1"/>
    <mergeCell ref="C1:D1"/>
    <mergeCell ref="G1:I1"/>
    <mergeCell ref="J1:K1"/>
    <mergeCell ref="L1:O1"/>
    <mergeCell ref="U26:AC26"/>
    <mergeCell ref="V27:AD27"/>
    <mergeCell ref="U1:AC2"/>
    <mergeCell ref="T1:T2"/>
    <mergeCell ref="R1:S1"/>
    <mergeCell ref="W28:AE28"/>
    <mergeCell ref="X29:AF29"/>
    <mergeCell ref="Y30:AG30"/>
    <mergeCell ref="Z31:AH31"/>
    <mergeCell ref="AA32:AI3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26"/>
  <sheetViews>
    <sheetView workbookViewId="0">
      <pane ySplit="2" topLeftCell="A3" activePane="bottomLeft" state="frozen"/>
      <selection pane="bottomLeft" activeCell="A24" sqref="A24:XFD24"/>
    </sheetView>
  </sheetViews>
  <sheetFormatPr defaultRowHeight="11.25"/>
  <cols>
    <col min="1" max="1" width="12.8554687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8" customFormat="1" ht="32.25" customHeight="1">
      <c r="A1" s="757" t="s">
        <v>31</v>
      </c>
      <c r="B1" s="758"/>
      <c r="C1" s="758"/>
      <c r="D1" s="758"/>
      <c r="E1" s="759"/>
      <c r="F1" s="760" t="s">
        <v>278</v>
      </c>
      <c r="G1" s="761"/>
      <c r="H1" s="761"/>
      <c r="I1" s="762"/>
      <c r="J1" s="753" t="s">
        <v>279</v>
      </c>
      <c r="K1" s="754"/>
      <c r="L1" s="754"/>
      <c r="M1" s="754"/>
      <c r="N1" s="754"/>
      <c r="O1" s="754"/>
      <c r="P1" s="754"/>
      <c r="Q1" s="754"/>
      <c r="R1" s="754"/>
      <c r="S1" s="754"/>
      <c r="T1" s="754"/>
      <c r="U1" s="754"/>
      <c r="V1" s="754"/>
      <c r="W1" s="754"/>
      <c r="X1" s="754"/>
      <c r="Y1" s="755"/>
      <c r="Z1" s="763" t="s">
        <v>280</v>
      </c>
      <c r="AA1" s="764"/>
      <c r="AB1" s="764"/>
      <c r="AC1" s="765"/>
      <c r="AD1" s="753" t="s">
        <v>281</v>
      </c>
      <c r="AE1" s="754"/>
      <c r="AF1" s="754"/>
      <c r="AG1" s="754"/>
      <c r="AH1" s="754"/>
      <c r="AI1" s="754"/>
      <c r="AJ1" s="754"/>
      <c r="AK1" s="754"/>
      <c r="AL1" s="754"/>
      <c r="AM1" s="754"/>
      <c r="AN1" s="754"/>
      <c r="AO1" s="754"/>
      <c r="AP1" s="754"/>
      <c r="AQ1" s="754"/>
      <c r="AR1" s="754"/>
      <c r="AS1" s="755"/>
      <c r="AT1" s="760" t="s">
        <v>282</v>
      </c>
      <c r="AU1" s="761"/>
      <c r="AV1" s="761"/>
      <c r="AW1" s="762"/>
      <c r="AX1" s="753" t="s">
        <v>283</v>
      </c>
      <c r="AY1" s="754"/>
      <c r="AZ1" s="754"/>
      <c r="BA1" s="754"/>
      <c r="BB1" s="754"/>
      <c r="BC1" s="754"/>
      <c r="BD1" s="754"/>
      <c r="BE1" s="754"/>
      <c r="BF1" s="754"/>
      <c r="BG1" s="754"/>
      <c r="BH1" s="754"/>
      <c r="BI1" s="754"/>
      <c r="BJ1" s="754"/>
      <c r="BK1" s="754"/>
      <c r="BL1" s="754"/>
      <c r="BM1" s="755"/>
    </row>
    <row r="2" spans="1:65" s="4" customFormat="1" ht="23.25" customHeight="1">
      <c r="A2" s="190" t="s">
        <v>19</v>
      </c>
      <c r="B2" s="190" t="s">
        <v>284</v>
      </c>
      <c r="C2" s="191" t="s">
        <v>285</v>
      </c>
      <c r="D2" s="514" t="s">
        <v>29</v>
      </c>
      <c r="E2" s="728"/>
      <c r="F2" s="192" t="s">
        <v>286</v>
      </c>
      <c r="G2" s="190" t="s">
        <v>18</v>
      </c>
      <c r="H2" s="192" t="s">
        <v>23</v>
      </c>
      <c r="I2" s="193" t="s">
        <v>83</v>
      </c>
      <c r="J2" s="194" t="s">
        <v>287</v>
      </c>
      <c r="K2" s="194" t="s">
        <v>288</v>
      </c>
      <c r="L2" s="192" t="s">
        <v>289</v>
      </c>
      <c r="M2" s="192" t="s">
        <v>290</v>
      </c>
      <c r="N2" s="192" t="s">
        <v>291</v>
      </c>
      <c r="O2" s="192" t="s">
        <v>292</v>
      </c>
      <c r="P2" s="192" t="s">
        <v>293</v>
      </c>
      <c r="Q2" s="192" t="s">
        <v>294</v>
      </c>
      <c r="R2" s="192" t="s">
        <v>295</v>
      </c>
      <c r="S2" s="192" t="s">
        <v>296</v>
      </c>
      <c r="T2" s="192" t="s">
        <v>297</v>
      </c>
      <c r="U2" s="192" t="s">
        <v>23</v>
      </c>
      <c r="V2" s="192" t="s">
        <v>298</v>
      </c>
      <c r="W2" s="192" t="s">
        <v>299</v>
      </c>
      <c r="X2" s="192" t="s">
        <v>300</v>
      </c>
      <c r="Y2" s="195" t="s">
        <v>301</v>
      </c>
      <c r="Z2" s="192" t="s">
        <v>286</v>
      </c>
      <c r="AA2" s="190" t="s">
        <v>18</v>
      </c>
      <c r="AB2" s="192" t="s">
        <v>23</v>
      </c>
      <c r="AC2" s="196" t="s">
        <v>83</v>
      </c>
      <c r="AD2" s="194" t="s">
        <v>287</v>
      </c>
      <c r="AE2" s="194" t="s">
        <v>288</v>
      </c>
      <c r="AF2" s="192" t="s">
        <v>289</v>
      </c>
      <c r="AG2" s="192" t="s">
        <v>290</v>
      </c>
      <c r="AH2" s="192" t="s">
        <v>291</v>
      </c>
      <c r="AI2" s="192" t="s">
        <v>292</v>
      </c>
      <c r="AJ2" s="192" t="s">
        <v>293</v>
      </c>
      <c r="AK2" s="192" t="s">
        <v>294</v>
      </c>
      <c r="AL2" s="192" t="s">
        <v>295</v>
      </c>
      <c r="AM2" s="192" t="s">
        <v>296</v>
      </c>
      <c r="AN2" s="192" t="s">
        <v>297</v>
      </c>
      <c r="AO2" s="192" t="s">
        <v>23</v>
      </c>
      <c r="AP2" s="192" t="s">
        <v>298</v>
      </c>
      <c r="AQ2" s="192" t="s">
        <v>299</v>
      </c>
      <c r="AR2" s="192" t="s">
        <v>300</v>
      </c>
      <c r="AS2" s="195" t="s">
        <v>301</v>
      </c>
      <c r="AT2" s="192" t="s">
        <v>286</v>
      </c>
      <c r="AU2" s="190" t="s">
        <v>18</v>
      </c>
      <c r="AV2" s="192" t="s">
        <v>23</v>
      </c>
      <c r="AW2" s="193" t="s">
        <v>83</v>
      </c>
      <c r="AX2" s="194" t="s">
        <v>287</v>
      </c>
      <c r="AY2" s="194" t="s">
        <v>288</v>
      </c>
      <c r="AZ2" s="192" t="s">
        <v>289</v>
      </c>
      <c r="BA2" s="192" t="s">
        <v>290</v>
      </c>
      <c r="BB2" s="192" t="s">
        <v>291</v>
      </c>
      <c r="BC2" s="192" t="s">
        <v>292</v>
      </c>
      <c r="BD2" s="192" t="s">
        <v>293</v>
      </c>
      <c r="BE2" s="192" t="s">
        <v>294</v>
      </c>
      <c r="BF2" s="192" t="s">
        <v>295</v>
      </c>
      <c r="BG2" s="192" t="s">
        <v>296</v>
      </c>
      <c r="BH2" s="192" t="s">
        <v>297</v>
      </c>
      <c r="BI2" s="192" t="s">
        <v>23</v>
      </c>
      <c r="BJ2" s="192" t="s">
        <v>298</v>
      </c>
      <c r="BK2" s="192" t="s">
        <v>299</v>
      </c>
      <c r="BL2" s="192" t="s">
        <v>302</v>
      </c>
      <c r="BM2" s="195" t="s">
        <v>301</v>
      </c>
    </row>
    <row r="3" spans="1:65">
      <c r="A3" s="29" t="str">
        <f>'1-συμβολαια'!A3</f>
        <v>1ο  [;;;??τραπεζας</v>
      </c>
      <c r="B3" s="14" t="str">
        <f>'4-πολλυπρ'!D3</f>
        <v>τραπεζα ;;;??? [= ;;;???</v>
      </c>
      <c r="C3" s="14" t="str">
        <f>'4-πολλυπρ'!I3</f>
        <v>219-132κ</v>
      </c>
      <c r="D3" s="24"/>
      <c r="E3" s="24"/>
      <c r="F3" s="11"/>
      <c r="G3" s="28"/>
      <c r="H3" s="11"/>
      <c r="I3" s="24"/>
      <c r="J3" s="11"/>
      <c r="K3" s="144" t="s">
        <v>303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197" t="s">
        <v>303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</v>
      </c>
      <c r="C4" s="14" t="str">
        <f>'4-πολλυπρ'!I4</f>
        <v>219-132κ</v>
      </c>
      <c r="D4" s="24"/>
      <c r="E4" s="24"/>
      <c r="F4" s="11"/>
      <c r="G4" s="28"/>
      <c r="H4" s="11"/>
      <c r="I4" s="24"/>
      <c r="J4" s="11"/>
      <c r="K4" s="144" t="s">
        <v>303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197" t="s">
        <v>303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</v>
      </c>
      <c r="C5" s="14" t="str">
        <f>'4-πολλυπρ'!I5</f>
        <v>219-132κ</v>
      </c>
      <c r="D5" s="24"/>
      <c r="E5" s="24"/>
      <c r="F5" s="11"/>
      <c r="G5" s="28"/>
      <c r="H5" s="11"/>
      <c r="I5" s="24"/>
      <c r="J5" s="11"/>
      <c r="K5" s="144" t="s">
        <v>303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197" t="s">
        <v>303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 t="str">
        <f>'1-συμβολαια'!A6</f>
        <v>1ο  [;;;??τραπεζας</v>
      </c>
      <c r="B6" s="14" t="str">
        <f>'4-πολλυπρ'!D6</f>
        <v>τραπεζα ;;;??? [= ;;;???</v>
      </c>
      <c r="C6" s="14" t="str">
        <f>'4-πολλυπρ'!I6</f>
        <v>219-132κ</v>
      </c>
      <c r="D6" s="24"/>
      <c r="E6" s="24"/>
      <c r="F6" s="11"/>
      <c r="G6" s="28"/>
      <c r="H6" s="11"/>
      <c r="I6" s="24"/>
      <c r="J6" s="11"/>
      <c r="K6" s="144" t="s">
        <v>303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197" t="s">
        <v>303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>τραπεζα ;;;??? [= ;;;???</v>
      </c>
      <c r="C7" s="14" t="str">
        <f>'4-πολλυπρ'!I7</f>
        <v>219-132κ</v>
      </c>
      <c r="D7" s="24"/>
      <c r="E7" s="24"/>
      <c r="F7" s="11"/>
      <c r="G7" s="28"/>
      <c r="H7" s="11"/>
      <c r="I7" s="24"/>
      <c r="J7" s="11"/>
      <c r="K7" s="144" t="s">
        <v>303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197" t="s">
        <v>303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>τραπεζα ;;;??? [= ;;;???</v>
      </c>
      <c r="C8" s="14" t="str">
        <f>'4-πολλυπρ'!I8</f>
        <v>219-132κ</v>
      </c>
      <c r="D8" s="24"/>
      <c r="E8" s="24"/>
      <c r="F8" s="11"/>
      <c r="G8" s="28"/>
      <c r="H8" s="11"/>
      <c r="I8" s="24"/>
      <c r="J8" s="11"/>
      <c r="K8" s="144" t="s">
        <v>303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197" t="s">
        <v>303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 t="str">
        <f>'1-συμβολαια'!A9</f>
        <v>1ο  [;;;??τραπεζας</v>
      </c>
      <c r="B9" s="14" t="str">
        <f>'4-πολλυπρ'!D9</f>
        <v>τραπεζα ;;;??? [= ;;;???</v>
      </c>
      <c r="C9" s="14" t="str">
        <f>'4-πολλυπρ'!I9</f>
        <v>219-132κ</v>
      </c>
      <c r="D9" s="24"/>
      <c r="E9" s="24"/>
      <c r="F9" s="11"/>
      <c r="G9" s="28"/>
      <c r="H9" s="11"/>
      <c r="I9" s="24"/>
      <c r="J9" s="11"/>
      <c r="K9" s="144" t="s">
        <v>303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197" t="s">
        <v>303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>
        <f>'1-συμβολαια'!A10</f>
        <v>0</v>
      </c>
      <c r="B10" s="14" t="str">
        <f>'4-πολλυπρ'!D10</f>
        <v>τραπεζα ;;;??? [= ;;;???</v>
      </c>
      <c r="C10" s="14" t="str">
        <f>'4-πολλυπρ'!I10</f>
        <v>219-132κ</v>
      </c>
      <c r="D10" s="24"/>
      <c r="E10" s="24"/>
      <c r="F10" s="11"/>
      <c r="G10" s="28"/>
      <c r="H10" s="11"/>
      <c r="I10" s="24"/>
      <c r="J10" s="11"/>
      <c r="K10" s="144" t="s">
        <v>303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197" t="s">
        <v>303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>τραπεζα ;;;??? [= ;;;???</v>
      </c>
      <c r="C11" s="14" t="str">
        <f>'4-πολλυπρ'!I11</f>
        <v>219-132κ</v>
      </c>
      <c r="D11" s="24"/>
      <c r="E11" s="24"/>
      <c r="F11" s="11"/>
      <c r="G11" s="28"/>
      <c r="H11" s="11"/>
      <c r="I11" s="24"/>
      <c r="J11" s="11"/>
      <c r="K11" s="144" t="s">
        <v>303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197" t="s">
        <v>303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2" spans="1:65">
      <c r="A12" s="29" t="str">
        <f>'1-συμβολαια'!A12</f>
        <v>1ο  [;;;??τραπεζας</v>
      </c>
      <c r="B12" s="14" t="str">
        <f>'4-πολλυπρ'!D12</f>
        <v>τραπεζα ;;;??? [= ;;;???</v>
      </c>
      <c r="C12" s="14" t="str">
        <f>'4-πολλυπρ'!I12</f>
        <v>219-132κ</v>
      </c>
      <c r="D12" s="24"/>
      <c r="E12" s="24"/>
      <c r="F12" s="11"/>
      <c r="G12" s="28"/>
      <c r="H12" s="11"/>
      <c r="I12" s="24"/>
      <c r="J12" s="11"/>
      <c r="K12" s="144" t="s">
        <v>303</v>
      </c>
      <c r="L12" s="24"/>
      <c r="M12" s="24"/>
      <c r="N12" s="24"/>
      <c r="O12" s="24"/>
      <c r="P12" s="24"/>
      <c r="Q12" s="24"/>
      <c r="R12" s="24"/>
      <c r="S12" s="24"/>
      <c r="T12" s="24"/>
      <c r="U12" s="11"/>
      <c r="V12" s="28"/>
      <c r="W12" s="28"/>
      <c r="X12" s="24"/>
      <c r="Y12" s="24"/>
      <c r="Z12" s="11"/>
      <c r="AA12" s="24"/>
      <c r="AB12" s="11"/>
      <c r="AC12" s="24"/>
      <c r="AD12" s="11"/>
      <c r="AE12" s="197" t="s">
        <v>303</v>
      </c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11"/>
      <c r="AU12" s="24"/>
      <c r="AV12" s="11"/>
      <c r="AW12" s="24"/>
      <c r="AX12" s="11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11"/>
      <c r="BJ12" s="24"/>
      <c r="BK12" s="24"/>
      <c r="BL12" s="24"/>
      <c r="BM12" s="24"/>
    </row>
    <row r="13" spans="1:65">
      <c r="A13" s="29">
        <f>'1-συμβολαια'!A13</f>
        <v>0</v>
      </c>
      <c r="B13" s="14" t="str">
        <f>'4-πολλυπρ'!D13</f>
        <v>τραπεζα ;;;??? [= ;;;???</v>
      </c>
      <c r="C13" s="14" t="str">
        <f>'4-πολλυπρ'!I13</f>
        <v>219-132κ</v>
      </c>
      <c r="D13" s="24"/>
      <c r="E13" s="24"/>
      <c r="F13" s="11"/>
      <c r="G13" s="28"/>
      <c r="H13" s="11"/>
      <c r="I13" s="24"/>
      <c r="J13" s="11"/>
      <c r="K13" s="144" t="s">
        <v>303</v>
      </c>
      <c r="L13" s="24"/>
      <c r="M13" s="24"/>
      <c r="N13" s="24"/>
      <c r="O13" s="24"/>
      <c r="P13" s="24"/>
      <c r="Q13" s="24"/>
      <c r="R13" s="24"/>
      <c r="S13" s="24"/>
      <c r="T13" s="24"/>
      <c r="U13" s="11"/>
      <c r="V13" s="28"/>
      <c r="W13" s="28"/>
      <c r="X13" s="24"/>
      <c r="Y13" s="24"/>
      <c r="Z13" s="11"/>
      <c r="AA13" s="24"/>
      <c r="AB13" s="11"/>
      <c r="AC13" s="24"/>
      <c r="AD13" s="11"/>
      <c r="AE13" s="197" t="s">
        <v>303</v>
      </c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11"/>
      <c r="AU13" s="24"/>
      <c r="AV13" s="11"/>
      <c r="AW13" s="24"/>
      <c r="AX13" s="11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11"/>
      <c r="BJ13" s="24"/>
      <c r="BK13" s="24"/>
      <c r="BL13" s="24"/>
      <c r="BM13" s="24"/>
    </row>
    <row r="14" spans="1:65">
      <c r="A14" s="29">
        <f>'1-συμβολαια'!A14</f>
        <v>0</v>
      </c>
      <c r="B14" s="14" t="str">
        <f>'4-πολλυπρ'!D14</f>
        <v>τραπεζα ;;;??? [= ;;;???</v>
      </c>
      <c r="C14" s="14" t="str">
        <f>'4-πολλυπρ'!I14</f>
        <v>219-132κ</v>
      </c>
      <c r="D14" s="24"/>
      <c r="E14" s="24"/>
      <c r="F14" s="11"/>
      <c r="G14" s="28"/>
      <c r="H14" s="11"/>
      <c r="I14" s="24"/>
      <c r="J14" s="11"/>
      <c r="K14" s="144" t="s">
        <v>303</v>
      </c>
      <c r="L14" s="24"/>
      <c r="M14" s="24"/>
      <c r="N14" s="24"/>
      <c r="O14" s="24"/>
      <c r="P14" s="24"/>
      <c r="Q14" s="24"/>
      <c r="R14" s="24"/>
      <c r="S14" s="24"/>
      <c r="T14" s="24"/>
      <c r="U14" s="11"/>
      <c r="V14" s="28"/>
      <c r="W14" s="28"/>
      <c r="X14" s="24"/>
      <c r="Y14" s="24"/>
      <c r="Z14" s="11"/>
      <c r="AA14" s="24"/>
      <c r="AB14" s="11"/>
      <c r="AC14" s="24"/>
      <c r="AD14" s="11"/>
      <c r="AE14" s="197" t="s">
        <v>303</v>
      </c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11"/>
      <c r="AU14" s="24"/>
      <c r="AV14" s="11"/>
      <c r="AW14" s="24"/>
      <c r="AX14" s="11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11"/>
      <c r="BJ14" s="24"/>
      <c r="BK14" s="24"/>
      <c r="BL14" s="24"/>
      <c r="BM14" s="24"/>
    </row>
    <row r="15" spans="1:65">
      <c r="A15" s="29" t="str">
        <f>'1-συμβολαια'!A15</f>
        <v>1ο  [;;;??τραπεζας</v>
      </c>
      <c r="B15" s="14" t="str">
        <f>'4-πολλυπρ'!D15</f>
        <v>τραπεζα ;;;??? [= ;;;???</v>
      </c>
      <c r="C15" s="14" t="str">
        <f>'4-πολλυπρ'!I15</f>
        <v>219-132κ</v>
      </c>
      <c r="D15" s="24"/>
      <c r="E15" s="24"/>
      <c r="F15" s="11"/>
      <c r="G15" s="28"/>
      <c r="H15" s="11"/>
      <c r="I15" s="24"/>
      <c r="J15" s="11"/>
      <c r="K15" s="144" t="s">
        <v>303</v>
      </c>
      <c r="L15" s="24"/>
      <c r="M15" s="24"/>
      <c r="N15" s="24"/>
      <c r="O15" s="24"/>
      <c r="P15" s="24"/>
      <c r="Q15" s="24"/>
      <c r="R15" s="24"/>
      <c r="S15" s="24"/>
      <c r="T15" s="24"/>
      <c r="U15" s="11"/>
      <c r="V15" s="28"/>
      <c r="W15" s="28"/>
      <c r="X15" s="24"/>
      <c r="Y15" s="24"/>
      <c r="Z15" s="11"/>
      <c r="AA15" s="24"/>
      <c r="AB15" s="11"/>
      <c r="AC15" s="24"/>
      <c r="AD15" s="11"/>
      <c r="AE15" s="197" t="s">
        <v>303</v>
      </c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11"/>
      <c r="AU15" s="24"/>
      <c r="AV15" s="11"/>
      <c r="AW15" s="24"/>
      <c r="AX15" s="11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11"/>
      <c r="BJ15" s="24"/>
      <c r="BK15" s="24"/>
      <c r="BL15" s="24"/>
      <c r="BM15" s="24"/>
    </row>
    <row r="16" spans="1:65">
      <c r="A16" s="29">
        <f>'1-συμβολαια'!A16</f>
        <v>0</v>
      </c>
      <c r="B16" s="14" t="str">
        <f>'4-πολλυπρ'!D16</f>
        <v>τραπεζα ;;;??? [= ;;;???</v>
      </c>
      <c r="C16" s="14" t="str">
        <f>'4-πολλυπρ'!I16</f>
        <v>219-132κ</v>
      </c>
      <c r="D16" s="24"/>
      <c r="E16" s="24"/>
      <c r="F16" s="11"/>
      <c r="G16" s="28"/>
      <c r="H16" s="11"/>
      <c r="I16" s="24"/>
      <c r="J16" s="11"/>
      <c r="K16" s="144" t="s">
        <v>303</v>
      </c>
      <c r="L16" s="24"/>
      <c r="M16" s="24"/>
      <c r="N16" s="24"/>
      <c r="O16" s="24"/>
      <c r="P16" s="24"/>
      <c r="Q16" s="24"/>
      <c r="R16" s="24"/>
      <c r="S16" s="24"/>
      <c r="T16" s="24"/>
      <c r="U16" s="11"/>
      <c r="V16" s="28"/>
      <c r="W16" s="28"/>
      <c r="X16" s="24"/>
      <c r="Y16" s="24"/>
      <c r="Z16" s="11"/>
      <c r="AA16" s="24"/>
      <c r="AB16" s="11"/>
      <c r="AC16" s="24"/>
      <c r="AD16" s="11"/>
      <c r="AE16" s="197" t="s">
        <v>303</v>
      </c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11"/>
      <c r="AU16" s="24"/>
      <c r="AV16" s="11"/>
      <c r="AW16" s="24"/>
      <c r="AX16" s="11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11"/>
      <c r="BJ16" s="24"/>
      <c r="BK16" s="24"/>
      <c r="BL16" s="24"/>
      <c r="BM16" s="24"/>
    </row>
    <row r="17" spans="1:65">
      <c r="A17" s="29">
        <f>'1-συμβολαια'!A17</f>
        <v>0</v>
      </c>
      <c r="B17" s="14" t="str">
        <f>'4-πολλυπρ'!D17</f>
        <v>τραπεζα ;;;??? [= ;;;???</v>
      </c>
      <c r="C17" s="14" t="str">
        <f>'4-πολλυπρ'!I17</f>
        <v>219-132κ</v>
      </c>
      <c r="D17" s="24"/>
      <c r="E17" s="24"/>
      <c r="F17" s="11"/>
      <c r="G17" s="28"/>
      <c r="H17" s="11"/>
      <c r="I17" s="24"/>
      <c r="J17" s="11"/>
      <c r="K17" s="144" t="s">
        <v>303</v>
      </c>
      <c r="L17" s="24"/>
      <c r="M17" s="24"/>
      <c r="N17" s="24"/>
      <c r="O17" s="24"/>
      <c r="P17" s="24"/>
      <c r="Q17" s="24"/>
      <c r="R17" s="24"/>
      <c r="S17" s="24"/>
      <c r="T17" s="24"/>
      <c r="U17" s="11"/>
      <c r="V17" s="28"/>
      <c r="W17" s="28"/>
      <c r="X17" s="24"/>
      <c r="Y17" s="24"/>
      <c r="Z17" s="11"/>
      <c r="AA17" s="24"/>
      <c r="AB17" s="11"/>
      <c r="AC17" s="24"/>
      <c r="AD17" s="11"/>
      <c r="AE17" s="197" t="s">
        <v>303</v>
      </c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11"/>
      <c r="AU17" s="24"/>
      <c r="AV17" s="11"/>
      <c r="AW17" s="24"/>
      <c r="AX17" s="11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11"/>
      <c r="BJ17" s="24"/>
      <c r="BK17" s="24"/>
      <c r="BL17" s="24"/>
      <c r="BM17" s="24"/>
    </row>
    <row r="18" spans="1:65">
      <c r="A18" s="29" t="str">
        <f>'1-συμβολαια'!A18</f>
        <v>1ο  [;;;??τραπεζας</v>
      </c>
      <c r="B18" s="14" t="str">
        <f>'4-πολλυπρ'!D18</f>
        <v>τραπεζα ;;;??? [= ;;;???</v>
      </c>
      <c r="C18" s="14" t="str">
        <f>'4-πολλυπρ'!I18</f>
        <v>219-132κ</v>
      </c>
      <c r="D18" s="24"/>
      <c r="E18" s="24"/>
      <c r="F18" s="11"/>
      <c r="G18" s="28"/>
      <c r="H18" s="11"/>
      <c r="I18" s="24"/>
      <c r="J18" s="11"/>
      <c r="K18" s="144" t="s">
        <v>303</v>
      </c>
      <c r="L18" s="24"/>
      <c r="M18" s="24"/>
      <c r="N18" s="24"/>
      <c r="O18" s="24"/>
      <c r="P18" s="24"/>
      <c r="Q18" s="24"/>
      <c r="R18" s="24"/>
      <c r="S18" s="24"/>
      <c r="T18" s="24"/>
      <c r="U18" s="11"/>
      <c r="V18" s="28"/>
      <c r="W18" s="28"/>
      <c r="X18" s="24"/>
      <c r="Y18" s="24"/>
      <c r="Z18" s="11"/>
      <c r="AA18" s="24"/>
      <c r="AB18" s="11"/>
      <c r="AC18" s="24"/>
      <c r="AD18" s="11"/>
      <c r="AE18" s="197" t="s">
        <v>303</v>
      </c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11"/>
      <c r="AU18" s="24"/>
      <c r="AV18" s="11"/>
      <c r="AW18" s="24"/>
      <c r="AX18" s="11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11"/>
      <c r="BJ18" s="24"/>
      <c r="BK18" s="24"/>
      <c r="BL18" s="24"/>
      <c r="BM18" s="24"/>
    </row>
    <row r="19" spans="1:65">
      <c r="A19" s="29">
        <f>'1-συμβολαια'!A19</f>
        <v>0</v>
      </c>
      <c r="B19" s="14" t="str">
        <f>'4-πολλυπρ'!D19</f>
        <v>τραπεζα ;;;??? [= ;;;???</v>
      </c>
      <c r="C19" s="14" t="str">
        <f>'4-πολλυπρ'!I19</f>
        <v>219-132κ</v>
      </c>
      <c r="D19" s="24"/>
      <c r="E19" s="24"/>
      <c r="F19" s="11"/>
      <c r="G19" s="28"/>
      <c r="H19" s="11"/>
      <c r="I19" s="24"/>
      <c r="J19" s="11"/>
      <c r="K19" s="144" t="s">
        <v>303</v>
      </c>
      <c r="L19" s="24"/>
      <c r="M19" s="24"/>
      <c r="N19" s="24"/>
      <c r="O19" s="24"/>
      <c r="P19" s="24"/>
      <c r="Q19" s="24"/>
      <c r="R19" s="24"/>
      <c r="S19" s="24"/>
      <c r="T19" s="24"/>
      <c r="U19" s="11"/>
      <c r="V19" s="28"/>
      <c r="W19" s="28"/>
      <c r="X19" s="24"/>
      <c r="Y19" s="24"/>
      <c r="Z19" s="11"/>
      <c r="AA19" s="24"/>
      <c r="AB19" s="11"/>
      <c r="AC19" s="24"/>
      <c r="AD19" s="11"/>
      <c r="AE19" s="197" t="s">
        <v>303</v>
      </c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11"/>
      <c r="AU19" s="24"/>
      <c r="AV19" s="11"/>
      <c r="AW19" s="24"/>
      <c r="AX19" s="11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11"/>
      <c r="BJ19" s="24"/>
      <c r="BK19" s="24"/>
      <c r="BL19" s="24"/>
      <c r="BM19" s="24"/>
    </row>
    <row r="20" spans="1:65">
      <c r="A20" s="29">
        <f>'1-συμβολαια'!A20</f>
        <v>0</v>
      </c>
      <c r="B20" s="14" t="str">
        <f>'4-πολλυπρ'!D20</f>
        <v>τραπεζα ;;;??? [= ;;;???</v>
      </c>
      <c r="C20" s="14" t="str">
        <f>'4-πολλυπρ'!I20</f>
        <v>219-132κ</v>
      </c>
      <c r="D20" s="24"/>
      <c r="E20" s="24"/>
      <c r="F20" s="11"/>
      <c r="G20" s="28"/>
      <c r="H20" s="11"/>
      <c r="I20" s="24"/>
      <c r="J20" s="11"/>
      <c r="K20" s="144" t="s">
        <v>303</v>
      </c>
      <c r="L20" s="24"/>
      <c r="M20" s="24"/>
      <c r="N20" s="24"/>
      <c r="O20" s="24"/>
      <c r="P20" s="24"/>
      <c r="Q20" s="24"/>
      <c r="R20" s="24"/>
      <c r="S20" s="24"/>
      <c r="T20" s="24"/>
      <c r="U20" s="11"/>
      <c r="V20" s="28"/>
      <c r="W20" s="28"/>
      <c r="X20" s="24"/>
      <c r="Y20" s="24"/>
      <c r="Z20" s="11"/>
      <c r="AA20" s="24"/>
      <c r="AB20" s="11"/>
      <c r="AC20" s="24"/>
      <c r="AD20" s="11"/>
      <c r="AE20" s="197" t="s">
        <v>303</v>
      </c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11"/>
      <c r="AU20" s="24"/>
      <c r="AV20" s="11"/>
      <c r="AW20" s="24"/>
      <c r="AX20" s="11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11"/>
      <c r="BJ20" s="24"/>
      <c r="BK20" s="24"/>
      <c r="BL20" s="24"/>
      <c r="BM20" s="24"/>
    </row>
    <row r="21" spans="1:65">
      <c r="A21" s="29" t="str">
        <f>'1-συμβολαια'!A21</f>
        <v xml:space="preserve">1ο    </v>
      </c>
      <c r="B21" s="14" t="str">
        <f>'4-πολλυπρ'!D21</f>
        <v>τραπεζα ;;;??? [= ;;;???</v>
      </c>
      <c r="C21" s="14" t="str">
        <f>'4-πολλυπρ'!I21</f>
        <v>219-132κ</v>
      </c>
      <c r="D21" s="24"/>
      <c r="E21" s="24"/>
      <c r="F21" s="11"/>
      <c r="G21" s="28"/>
      <c r="H21" s="11"/>
      <c r="I21" s="24"/>
      <c r="J21" s="11"/>
      <c r="K21" s="144" t="s">
        <v>303</v>
      </c>
      <c r="L21" s="24"/>
      <c r="M21" s="24"/>
      <c r="N21" s="24"/>
      <c r="O21" s="24"/>
      <c r="P21" s="24"/>
      <c r="Q21" s="24"/>
      <c r="R21" s="24"/>
      <c r="S21" s="24"/>
      <c r="T21" s="24"/>
      <c r="U21" s="11"/>
      <c r="V21" s="28"/>
      <c r="W21" s="28"/>
      <c r="X21" s="24"/>
      <c r="Y21" s="24"/>
      <c r="Z21" s="11"/>
      <c r="AA21" s="24"/>
      <c r="AB21" s="11"/>
      <c r="AC21" s="24"/>
      <c r="AD21" s="11"/>
      <c r="AE21" s="197" t="s">
        <v>303</v>
      </c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11"/>
      <c r="AU21" s="24"/>
      <c r="AV21" s="11"/>
      <c r="AW21" s="24"/>
      <c r="AX21" s="11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11"/>
      <c r="BJ21" s="24"/>
      <c r="BK21" s="24"/>
      <c r="BL21" s="24"/>
      <c r="BM21" s="24"/>
    </row>
    <row r="22" spans="1:65">
      <c r="A22" s="29">
        <f>'1-συμβολαια'!A22</f>
        <v>0</v>
      </c>
      <c r="B22" s="14" t="str">
        <f>'4-πολλυπρ'!D22</f>
        <v>τραπεζα ;;;??? [= ;;;???</v>
      </c>
      <c r="C22" s="14" t="str">
        <f>'4-πολλυπρ'!I22</f>
        <v>219-132κ</v>
      </c>
      <c r="D22" s="24"/>
      <c r="E22" s="24"/>
      <c r="F22" s="11"/>
      <c r="G22" s="28"/>
      <c r="H22" s="11"/>
      <c r="I22" s="24"/>
      <c r="J22" s="11"/>
      <c r="K22" s="144" t="s">
        <v>303</v>
      </c>
      <c r="L22" s="24"/>
      <c r="M22" s="24"/>
      <c r="N22" s="24"/>
      <c r="O22" s="24"/>
      <c r="P22" s="24"/>
      <c r="Q22" s="24"/>
      <c r="R22" s="24"/>
      <c r="S22" s="24"/>
      <c r="T22" s="24"/>
      <c r="U22" s="11"/>
      <c r="V22" s="28"/>
      <c r="W22" s="28"/>
      <c r="X22" s="24"/>
      <c r="Y22" s="24"/>
      <c r="Z22" s="11"/>
      <c r="AA22" s="24"/>
      <c r="AB22" s="11"/>
      <c r="AC22" s="24"/>
      <c r="AD22" s="11"/>
      <c r="AE22" s="197" t="s">
        <v>303</v>
      </c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11"/>
      <c r="AU22" s="24"/>
      <c r="AV22" s="11"/>
      <c r="AW22" s="24"/>
      <c r="AX22" s="11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11"/>
      <c r="BJ22" s="24"/>
      <c r="BK22" s="24"/>
      <c r="BL22" s="24"/>
      <c r="BM22" s="24"/>
    </row>
    <row r="23" spans="1:65">
      <c r="A23" s="29">
        <f>'1-συμβολαια'!A23</f>
        <v>0</v>
      </c>
      <c r="B23" s="14" t="str">
        <f>'4-πολλυπρ'!D23</f>
        <v>τραπεζα ;;;??? [= ;;;???</v>
      </c>
      <c r="C23" s="14" t="str">
        <f>'4-πολλυπρ'!I23</f>
        <v>219-132κ</v>
      </c>
      <c r="D23" s="24"/>
      <c r="E23" s="24"/>
      <c r="F23" s="11"/>
      <c r="G23" s="28"/>
      <c r="H23" s="11"/>
      <c r="I23" s="24"/>
      <c r="J23" s="11"/>
      <c r="K23" s="144" t="s">
        <v>303</v>
      </c>
      <c r="L23" s="24"/>
      <c r="M23" s="24"/>
      <c r="N23" s="24"/>
      <c r="O23" s="24"/>
      <c r="P23" s="24"/>
      <c r="Q23" s="24"/>
      <c r="R23" s="24"/>
      <c r="S23" s="24"/>
      <c r="T23" s="24"/>
      <c r="U23" s="11"/>
      <c r="V23" s="28"/>
      <c r="W23" s="28"/>
      <c r="X23" s="24"/>
      <c r="Y23" s="24"/>
      <c r="Z23" s="11"/>
      <c r="AA23" s="24"/>
      <c r="AB23" s="11"/>
      <c r="AC23" s="24"/>
      <c r="AD23" s="11"/>
      <c r="AE23" s="197" t="s">
        <v>303</v>
      </c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11"/>
      <c r="AU23" s="24"/>
      <c r="AV23" s="11"/>
      <c r="AW23" s="24"/>
      <c r="AX23" s="11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11"/>
      <c r="BJ23" s="24"/>
      <c r="BK23" s="24"/>
      <c r="BL23" s="24"/>
      <c r="BM23" s="24"/>
    </row>
    <row r="25" spans="1:65">
      <c r="F25" s="756" t="s">
        <v>304</v>
      </c>
      <c r="G25" s="756"/>
      <c r="H25" s="756"/>
      <c r="I25" s="756"/>
    </row>
    <row r="26" spans="1:65">
      <c r="F26" s="756"/>
      <c r="G26" s="756"/>
      <c r="H26" s="756"/>
      <c r="I26" s="756"/>
    </row>
  </sheetData>
  <mergeCells count="9">
    <mergeCell ref="AX1:BM1"/>
    <mergeCell ref="D2:E2"/>
    <mergeCell ref="F25:I2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94"/>
  <sheetViews>
    <sheetView topLeftCell="K1" workbookViewId="0">
      <pane ySplit="2" topLeftCell="A3" activePane="bottomLeft" state="frozen"/>
      <selection pane="bottomLeft" activeCell="AM31" sqref="AM31"/>
    </sheetView>
  </sheetViews>
  <sheetFormatPr defaultRowHeight="11.25"/>
  <cols>
    <col min="1" max="1" width="13.7109375" style="7" bestFit="1" customWidth="1"/>
    <col min="2" max="2" width="8.7109375" style="137" bestFit="1" customWidth="1"/>
    <col min="3" max="3" width="20" style="90" customWidth="1"/>
    <col min="4" max="4" width="7.28515625" style="3" customWidth="1"/>
    <col min="5" max="5" width="4.710937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7" width="6.8554687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7.28515625" style="2" bestFit="1" customWidth="1"/>
    <col min="32" max="32" width="6.8554687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74" t="s">
        <v>1</v>
      </c>
      <c r="B1" s="776" t="s">
        <v>2</v>
      </c>
      <c r="C1" s="773" t="s">
        <v>0</v>
      </c>
      <c r="D1" s="777" t="s">
        <v>11</v>
      </c>
      <c r="E1" s="771" t="s">
        <v>12</v>
      </c>
      <c r="F1" s="750" t="s">
        <v>476</v>
      </c>
      <c r="G1" s="751"/>
      <c r="H1" s="751"/>
      <c r="I1" s="752"/>
      <c r="J1" s="766" t="s">
        <v>479</v>
      </c>
      <c r="K1" s="767"/>
      <c r="L1" s="783" t="s">
        <v>126</v>
      </c>
      <c r="M1" s="784"/>
      <c r="N1" s="800" t="s">
        <v>475</v>
      </c>
      <c r="O1" s="801"/>
      <c r="P1" s="797" t="s">
        <v>75</v>
      </c>
      <c r="Q1" s="798"/>
      <c r="R1" s="798"/>
      <c r="S1" s="798"/>
      <c r="T1" s="799"/>
      <c r="U1" s="800" t="s">
        <v>468</v>
      </c>
      <c r="V1" s="800"/>
      <c r="W1" s="789" t="s">
        <v>41</v>
      </c>
      <c r="X1" s="790"/>
      <c r="Y1" s="791"/>
      <c r="Z1" s="670" t="s">
        <v>56</v>
      </c>
      <c r="AA1" s="671"/>
      <c r="AB1" s="792"/>
      <c r="AC1" s="787" t="s">
        <v>76</v>
      </c>
      <c r="AD1" s="788"/>
      <c r="AE1" s="788"/>
      <c r="AF1" s="788"/>
      <c r="AG1" s="788"/>
      <c r="AH1" s="339"/>
      <c r="AI1" s="793" t="s">
        <v>52</v>
      </c>
      <c r="AJ1" s="795" t="s">
        <v>42</v>
      </c>
      <c r="AK1" s="785" t="s">
        <v>79</v>
      </c>
      <c r="AL1" s="780" t="s">
        <v>29</v>
      </c>
      <c r="AM1" s="781"/>
      <c r="AN1" s="781"/>
      <c r="AO1" s="781"/>
      <c r="AP1" s="782"/>
    </row>
    <row r="2" spans="1:42" ht="39" thickBot="1">
      <c r="A2" s="775"/>
      <c r="B2" s="521"/>
      <c r="C2" s="549"/>
      <c r="D2" s="778"/>
      <c r="E2" s="772"/>
      <c r="F2" s="317" t="s">
        <v>242</v>
      </c>
      <c r="G2" s="318" t="s">
        <v>90</v>
      </c>
      <c r="H2" s="318" t="s">
        <v>45</v>
      </c>
      <c r="I2" s="314" t="s">
        <v>390</v>
      </c>
      <c r="J2" s="262" t="s">
        <v>23</v>
      </c>
      <c r="K2" s="316" t="s">
        <v>390</v>
      </c>
      <c r="L2" s="37" t="s">
        <v>23</v>
      </c>
      <c r="M2" s="314" t="s">
        <v>390</v>
      </c>
      <c r="N2" s="66" t="s">
        <v>23</v>
      </c>
      <c r="O2" s="315" t="s">
        <v>390</v>
      </c>
      <c r="P2" s="352" t="s">
        <v>23</v>
      </c>
      <c r="Q2" s="353" t="s">
        <v>390</v>
      </c>
      <c r="R2" s="72" t="s">
        <v>80</v>
      </c>
      <c r="S2" s="72" t="s">
        <v>495</v>
      </c>
      <c r="T2" s="351" t="s">
        <v>496</v>
      </c>
      <c r="U2" s="66" t="s">
        <v>23</v>
      </c>
      <c r="V2" s="315" t="s">
        <v>390</v>
      </c>
      <c r="W2" s="37" t="s">
        <v>23</v>
      </c>
      <c r="X2" s="262" t="s">
        <v>390</v>
      </c>
      <c r="Y2" s="32" t="s">
        <v>34</v>
      </c>
      <c r="Z2" s="37" t="s">
        <v>23</v>
      </c>
      <c r="AA2" s="262" t="s">
        <v>390</v>
      </c>
      <c r="AB2" s="236" t="s">
        <v>34</v>
      </c>
      <c r="AC2" s="37" t="s">
        <v>477</v>
      </c>
      <c r="AD2" s="262" t="s">
        <v>390</v>
      </c>
      <c r="AE2" s="9" t="s">
        <v>478</v>
      </c>
      <c r="AF2" s="262" t="s">
        <v>390</v>
      </c>
      <c r="AG2" s="67" t="s">
        <v>33</v>
      </c>
      <c r="AH2" s="340" t="s">
        <v>390</v>
      </c>
      <c r="AI2" s="794"/>
      <c r="AJ2" s="796"/>
      <c r="AK2" s="786"/>
      <c r="AL2" s="780"/>
      <c r="AM2" s="781"/>
      <c r="AN2" s="781"/>
      <c r="AO2" s="781"/>
      <c r="AP2" s="782"/>
    </row>
    <row r="3" spans="1:42" s="5" customFormat="1">
      <c r="A3" s="365" t="str">
        <f>'1-συμβολαια'!A3</f>
        <v>1ο  [;;;??τραπεζας</v>
      </c>
      <c r="B3" s="325">
        <f>'1-συμβολαια'!B3</f>
        <v>31862</v>
      </c>
      <c r="C3" s="446" t="str">
        <f>'1-συμβολαια'!C3</f>
        <v>δάνειο τοκοχρεωλυτικό</v>
      </c>
      <c r="D3" s="295" t="str">
        <f>'4-πολλυπρ'!D3</f>
        <v>τραπεζα ;;;??? [= ;;;???</v>
      </c>
      <c r="E3" s="295" t="str">
        <f>'4-πολλυπρ'!I3</f>
        <v>219-132κ</v>
      </c>
      <c r="F3" s="295">
        <f>'14-βιβλΕσ'!O3</f>
        <v>2108</v>
      </c>
      <c r="G3" s="279">
        <f>'14-βιβλΕσ'!Q3</f>
        <v>100</v>
      </c>
      <c r="H3" s="279">
        <f t="shared" ref="H3:H21" si="0">F3+G3</f>
        <v>2208</v>
      </c>
      <c r="I3" s="447">
        <f t="shared" ref="I3:I21" si="1">H3/340.75</f>
        <v>6.4798239178283197</v>
      </c>
      <c r="J3" s="279">
        <f>'8-κ-15-17'!AG3</f>
        <v>14300.000000000002</v>
      </c>
      <c r="K3" s="447">
        <f t="shared" ref="K3:K21" si="2">J3/340.75</f>
        <v>41.966250917094648</v>
      </c>
      <c r="L3" s="279">
        <f>'14-βιβλΕσ'!R3</f>
        <v>3330</v>
      </c>
      <c r="M3" s="447">
        <f t="shared" ref="M3:M21" si="3">L3/340.75</f>
        <v>9.7725605282465153</v>
      </c>
      <c r="N3" s="279">
        <f>('14-βιβλΕσ'!N3+'14-βιβλΕσ'!O3+'14-βιβλΕσ'!R3)*30%</f>
        <v>5697</v>
      </c>
      <c r="O3" s="447">
        <f t="shared" ref="O3:O21" si="4">N3/340.75</f>
        <v>16.719002201027145</v>
      </c>
      <c r="P3" s="450"/>
      <c r="Q3" s="451"/>
      <c r="R3" s="450"/>
      <c r="S3" s="450"/>
      <c r="T3" s="450"/>
      <c r="U3" s="279">
        <f>AG3</f>
        <v>33390</v>
      </c>
      <c r="V3" s="447">
        <f t="shared" ref="V3:V23" si="5">U3/340.75</f>
        <v>97.989728539985322</v>
      </c>
      <c r="W3" s="279">
        <f>AG3+U3</f>
        <v>66780</v>
      </c>
      <c r="X3" s="447">
        <f t="shared" ref="X3:X21" si="6">W3/340.75</f>
        <v>195.97945707997064</v>
      </c>
      <c r="Y3" s="54">
        <v>121713.5532603375</v>
      </c>
      <c r="Z3" s="450"/>
      <c r="AA3" s="451"/>
      <c r="AB3" s="452"/>
      <c r="AC3" s="279">
        <f>'1-συμβολαια'!L3+'8-κ-15-17'!AE3+'14-βιβλΕσ'!L3+'14-βιβλΕσ'!Q3+'14-βιβλΕσ'!R3</f>
        <v>33390</v>
      </c>
      <c r="AD3" s="447">
        <f t="shared" ref="AD3:AD21" si="7">AC3/340.75</f>
        <v>97.989728539985322</v>
      </c>
      <c r="AE3" s="279">
        <f>'1-συμβολαια'!M3</f>
        <v>0</v>
      </c>
      <c r="AF3" s="447">
        <f t="shared" ref="AF3:AF21" si="8">AE3/340.75</f>
        <v>0</v>
      </c>
      <c r="AG3" s="279">
        <f t="shared" ref="AG3:AG21" si="9">AC3-AE3</f>
        <v>33390</v>
      </c>
      <c r="AH3" s="447">
        <f t="shared" ref="AH3:AH21" si="10">AG3/340.75</f>
        <v>97.989728539985322</v>
      </c>
      <c r="AI3" s="404">
        <v>45964</v>
      </c>
      <c r="AJ3" s="300">
        <f t="shared" ref="AJ3:AJ21" si="11">Y3+AB3</f>
        <v>121713.5532603375</v>
      </c>
      <c r="AK3" s="448"/>
      <c r="AL3" s="71"/>
      <c r="AM3" s="71"/>
      <c r="AN3" s="71"/>
      <c r="AO3" s="71"/>
      <c r="AP3" s="71"/>
    </row>
    <row r="4" spans="1:42" s="5" customFormat="1">
      <c r="A4" s="365">
        <f>'1-συμβολαια'!A4</f>
        <v>0</v>
      </c>
      <c r="B4" s="325"/>
      <c r="C4" s="446" t="str">
        <f>'1-συμβολαια'!C4</f>
        <v>υποθήκη δανείου</v>
      </c>
      <c r="D4" s="295" t="str">
        <f>'4-πολλυπρ'!D4</f>
        <v>τραπεζα ;;;??? [= ;;;???</v>
      </c>
      <c r="E4" s="295" t="str">
        <f>'4-πολλυπρ'!I4</f>
        <v>219-132κ</v>
      </c>
      <c r="F4" s="295">
        <f>'14-βιβλΕσ'!O4</f>
        <v>2108</v>
      </c>
      <c r="G4" s="279">
        <f>'14-βιβλΕσ'!Q4</f>
        <v>280</v>
      </c>
      <c r="H4" s="279">
        <f t="shared" si="0"/>
        <v>2388</v>
      </c>
      <c r="I4" s="447">
        <f t="shared" si="1"/>
        <v>7.0080704328686725</v>
      </c>
      <c r="J4" s="279">
        <f>'8-κ-15-17'!AG4</f>
        <v>14300.000000000002</v>
      </c>
      <c r="K4" s="447">
        <f t="shared" si="2"/>
        <v>41.966250917094648</v>
      </c>
      <c r="L4" s="279">
        <f>'14-βιβλΕσ'!R4</f>
        <v>3120</v>
      </c>
      <c r="M4" s="447">
        <f t="shared" si="3"/>
        <v>9.1562729273661034</v>
      </c>
      <c r="N4" s="279">
        <f>('14-βιβλΕσ'!N4+'14-βιβλΕσ'!O4+'14-βιβλΕσ'!R4)*30%</f>
        <v>5814</v>
      </c>
      <c r="O4" s="447">
        <f t="shared" si="4"/>
        <v>17.062362435803376</v>
      </c>
      <c r="P4" s="450"/>
      <c r="Q4" s="451"/>
      <c r="R4" s="450"/>
      <c r="S4" s="450"/>
      <c r="T4" s="450"/>
      <c r="U4" s="279">
        <f t="shared" ref="U4:U23" si="12">AG4</f>
        <v>33960</v>
      </c>
      <c r="V4" s="447">
        <f t="shared" si="5"/>
        <v>99.662509170946436</v>
      </c>
      <c r="W4" s="279">
        <f t="shared" ref="W4:W23" si="13">AG4+U4</f>
        <v>67920</v>
      </c>
      <c r="X4" s="447">
        <f t="shared" si="6"/>
        <v>199.32501834189287</v>
      </c>
      <c r="Y4" s="281">
        <v>123791.32281284999</v>
      </c>
      <c r="Z4" s="450"/>
      <c r="AA4" s="451"/>
      <c r="AB4" s="452"/>
      <c r="AC4" s="279">
        <f>'1-συμβολαια'!L4+'8-κ-15-17'!AE4+'14-βιβλΕσ'!L4+'14-βιβλΕσ'!Q4+'14-βιβλΕσ'!R4</f>
        <v>33960</v>
      </c>
      <c r="AD4" s="447">
        <f t="shared" si="7"/>
        <v>99.662509170946436</v>
      </c>
      <c r="AE4" s="279">
        <f>'1-συμβολαια'!M4</f>
        <v>0</v>
      </c>
      <c r="AF4" s="447">
        <f t="shared" si="8"/>
        <v>0</v>
      </c>
      <c r="AG4" s="279">
        <f t="shared" si="9"/>
        <v>33960</v>
      </c>
      <c r="AH4" s="447">
        <f t="shared" si="10"/>
        <v>99.662509170946436</v>
      </c>
      <c r="AI4" s="404"/>
      <c r="AJ4" s="300">
        <f t="shared" si="11"/>
        <v>123791.32281284999</v>
      </c>
      <c r="AK4" s="448"/>
      <c r="AL4" s="71"/>
      <c r="AM4" s="71"/>
      <c r="AN4" s="71"/>
      <c r="AO4" s="71"/>
      <c r="AP4" s="71"/>
    </row>
    <row r="5" spans="1:42" s="5" customFormat="1">
      <c r="A5" s="431">
        <f>'1-συμβολαια'!A5</f>
        <v>0</v>
      </c>
      <c r="B5" s="455"/>
      <c r="C5" s="382" t="str">
        <f>'1-συμβολαια'!C5</f>
        <v>δανείου ΤΟΚΟΙ</v>
      </c>
      <c r="D5" s="277" t="str">
        <f>'4-πολλυπρ'!D5</f>
        <v>τραπεζα ;;;??? [= ;;;???</v>
      </c>
      <c r="E5" s="277" t="str">
        <f>'4-πολλυπρ'!I5</f>
        <v>219-132κ</v>
      </c>
      <c r="F5" s="277">
        <f>'14-βιβλΕσ'!O5</f>
        <v>4043.83295</v>
      </c>
      <c r="G5" s="281">
        <f>'14-βιβλΕσ'!Q5</f>
        <v>100</v>
      </c>
      <c r="H5" s="281">
        <f t="shared" si="0"/>
        <v>4143.83295</v>
      </c>
      <c r="I5" s="406">
        <f t="shared" si="1"/>
        <v>12.160918415260454</v>
      </c>
      <c r="J5" s="281">
        <f>'8-κ-15-17'!AG5</f>
        <v>28888.886000000002</v>
      </c>
      <c r="K5" s="406">
        <f t="shared" si="2"/>
        <v>84.780296404989002</v>
      </c>
      <c r="L5" s="281">
        <f>'14-βιβλΕσ'!R5</f>
        <v>300</v>
      </c>
      <c r="M5" s="406">
        <f t="shared" si="3"/>
        <v>0.88041085840058697</v>
      </c>
      <c r="N5" s="281">
        <f>('14-βιβλΕσ'!N5+'14-βιβλΕσ'!O5+'14-βιβλΕσ'!R5)*30%</f>
        <v>8659.6659</v>
      </c>
      <c r="O5" s="406">
        <f t="shared" si="4"/>
        <v>25.413546294937639</v>
      </c>
      <c r="P5" s="452"/>
      <c r="Q5" s="506"/>
      <c r="R5" s="452"/>
      <c r="S5" s="452"/>
      <c r="T5" s="452"/>
      <c r="U5" s="281">
        <f t="shared" si="12"/>
        <v>57854.438999999998</v>
      </c>
      <c r="V5" s="406">
        <f t="shared" si="5"/>
        <v>169.78558767424798</v>
      </c>
      <c r="W5" s="279">
        <f t="shared" si="13"/>
        <v>115708.878</v>
      </c>
      <c r="X5" s="406">
        <f t="shared" si="6"/>
        <v>339.57117534849596</v>
      </c>
      <c r="Y5" s="281">
        <v>210891.56461735436</v>
      </c>
      <c r="Z5" s="452"/>
      <c r="AA5" s="506"/>
      <c r="AB5" s="452"/>
      <c r="AC5" s="279">
        <f>'1-συμβολαια'!L5+'8-κ-15-17'!AE5+'14-βιβλΕσ'!L5+'14-βιβλΕσ'!Q5+'14-βιβλΕσ'!R5</f>
        <v>57854.438999999998</v>
      </c>
      <c r="AD5" s="406">
        <f t="shared" si="7"/>
        <v>169.78558767424798</v>
      </c>
      <c r="AE5" s="279">
        <f>'1-συμβολαια'!M5</f>
        <v>0</v>
      </c>
      <c r="AF5" s="406">
        <f t="shared" si="8"/>
        <v>0</v>
      </c>
      <c r="AG5" s="281">
        <f t="shared" si="9"/>
        <v>57854.438999999998</v>
      </c>
      <c r="AH5" s="406">
        <f t="shared" si="10"/>
        <v>169.78558767424798</v>
      </c>
      <c r="AI5" s="404"/>
      <c r="AJ5" s="306">
        <f t="shared" si="11"/>
        <v>210891.56461735436</v>
      </c>
      <c r="AK5" s="448"/>
      <c r="AL5" s="71"/>
      <c r="AM5" s="71"/>
      <c r="AN5" s="71"/>
      <c r="AO5" s="71"/>
      <c r="AP5" s="71"/>
    </row>
    <row r="6" spans="1:42" s="5" customFormat="1">
      <c r="A6" s="479" t="str">
        <f>'1-συμβολαια'!A6</f>
        <v>1ο  [;;;??τραπεζας</v>
      </c>
      <c r="B6" s="455">
        <f>'1-συμβολαια'!B6</f>
        <v>33414</v>
      </c>
      <c r="C6" s="382" t="str">
        <f>'1-συμβολαια'!C6</f>
        <v>δάνειο τοκοχρεωλυτικό</v>
      </c>
      <c r="D6" s="277" t="str">
        <f>'4-πολλυπρ'!D6</f>
        <v>τραπεζα ;;;??? [= ;;;???</v>
      </c>
      <c r="E6" s="277" t="str">
        <f>'4-πολλυπρ'!I6</f>
        <v>219-132κ</v>
      </c>
      <c r="F6" s="277">
        <f>'14-βιβλΕσ'!O6</f>
        <v>1245.5</v>
      </c>
      <c r="G6" s="281">
        <f>'14-βιβλΕσ'!Q6</f>
        <v>100</v>
      </c>
      <c r="H6" s="281">
        <f t="shared" si="0"/>
        <v>1345.5</v>
      </c>
      <c r="I6" s="406">
        <f t="shared" si="1"/>
        <v>3.9486426999266326</v>
      </c>
      <c r="J6" s="281">
        <f>'8-κ-15-17'!AG6</f>
        <v>7800.0000000000009</v>
      </c>
      <c r="K6" s="406">
        <f t="shared" si="2"/>
        <v>22.890682318415262</v>
      </c>
      <c r="L6" s="281">
        <f>'14-βιβλΕσ'!R6</f>
        <v>3330</v>
      </c>
      <c r="M6" s="406">
        <f t="shared" si="3"/>
        <v>9.7725605282465153</v>
      </c>
      <c r="N6" s="281">
        <f>('14-βιβλΕσ'!N6+'14-βιβλΕσ'!O6+'14-βιβλΕσ'!R6)*30%</f>
        <v>3972</v>
      </c>
      <c r="O6" s="406">
        <f t="shared" si="4"/>
        <v>11.656639765223771</v>
      </c>
      <c r="P6" s="452"/>
      <c r="Q6" s="452"/>
      <c r="R6" s="452"/>
      <c r="S6" s="452"/>
      <c r="T6" s="452"/>
      <c r="U6" s="281">
        <f t="shared" si="12"/>
        <v>21140</v>
      </c>
      <c r="V6" s="406">
        <f t="shared" si="5"/>
        <v>62.03961848862803</v>
      </c>
      <c r="W6" s="279">
        <f t="shared" si="13"/>
        <v>42280</v>
      </c>
      <c r="X6" s="406">
        <f t="shared" si="6"/>
        <v>124.07923697725606</v>
      </c>
      <c r="Y6" s="281">
        <v>28927.002374018452</v>
      </c>
      <c r="Z6" s="452"/>
      <c r="AA6" s="452"/>
      <c r="AB6" s="452"/>
      <c r="AC6" s="279">
        <f>'1-συμβολαια'!L6+'8-κ-15-17'!AE6+'14-βιβλΕσ'!L6+'14-βιβλΕσ'!Q6+'14-βιβλΕσ'!R6</f>
        <v>21140</v>
      </c>
      <c r="AD6" s="406">
        <f t="shared" si="7"/>
        <v>62.03961848862803</v>
      </c>
      <c r="AE6" s="279">
        <f>'1-συμβολαια'!M6</f>
        <v>0</v>
      </c>
      <c r="AF6" s="406">
        <f t="shared" si="8"/>
        <v>0</v>
      </c>
      <c r="AG6" s="281">
        <f t="shared" si="9"/>
        <v>21140</v>
      </c>
      <c r="AH6" s="406">
        <f t="shared" si="10"/>
        <v>62.03961848862803</v>
      </c>
      <c r="AI6" s="404"/>
      <c r="AJ6" s="306">
        <f t="shared" si="11"/>
        <v>28927.002374018452</v>
      </c>
      <c r="AK6" s="448"/>
      <c r="AL6" s="71"/>
      <c r="AM6" s="71"/>
      <c r="AN6" s="71"/>
      <c r="AO6" s="71"/>
      <c r="AP6" s="71"/>
    </row>
    <row r="7" spans="1:42" s="5" customFormat="1">
      <c r="A7" s="479">
        <f>'1-συμβολαια'!A7</f>
        <v>0</v>
      </c>
      <c r="B7" s="455"/>
      <c r="C7" s="382" t="str">
        <f>'1-συμβολαια'!C7</f>
        <v>υποθήκη δανείου</v>
      </c>
      <c r="D7" s="277" t="str">
        <f>'4-πολλυπρ'!D7</f>
        <v>τραπεζα ;;;??? [= ;;;???</v>
      </c>
      <c r="E7" s="277" t="str">
        <f>'4-πολλυπρ'!I7</f>
        <v>219-132κ</v>
      </c>
      <c r="F7" s="277">
        <f>'14-βιβλΕσ'!O7</f>
        <v>1245.5</v>
      </c>
      <c r="G7" s="281">
        <f>'14-βιβλΕσ'!Q7</f>
        <v>280</v>
      </c>
      <c r="H7" s="281">
        <f t="shared" si="0"/>
        <v>1525.5</v>
      </c>
      <c r="I7" s="406">
        <f t="shared" si="1"/>
        <v>4.4768892149669846</v>
      </c>
      <c r="J7" s="281">
        <f>'8-κ-15-17'!AG7</f>
        <v>7800.0000000000009</v>
      </c>
      <c r="K7" s="406">
        <f t="shared" si="2"/>
        <v>22.890682318415262</v>
      </c>
      <c r="L7" s="281">
        <f>'14-βιβλΕσ'!R7</f>
        <v>3120</v>
      </c>
      <c r="M7" s="406">
        <f t="shared" si="3"/>
        <v>9.1562729273661034</v>
      </c>
      <c r="N7" s="281">
        <f>('14-βιβλΕσ'!N7+'14-βιβλΕσ'!O7+'14-βιβλΕσ'!R7)*30%</f>
        <v>4089</v>
      </c>
      <c r="O7" s="406">
        <f t="shared" si="4"/>
        <v>12</v>
      </c>
      <c r="P7" s="452"/>
      <c r="Q7" s="452"/>
      <c r="R7" s="452"/>
      <c r="S7" s="452"/>
      <c r="T7" s="452"/>
      <c r="U7" s="281">
        <f t="shared" si="12"/>
        <v>21710</v>
      </c>
      <c r="V7" s="406">
        <f t="shared" si="5"/>
        <v>63.712399119589143</v>
      </c>
      <c r="W7" s="279">
        <f t="shared" si="13"/>
        <v>43420</v>
      </c>
      <c r="X7" s="406">
        <f t="shared" si="6"/>
        <v>127.42479823917829</v>
      </c>
      <c r="Y7" s="281">
        <v>29706.964122040717</v>
      </c>
      <c r="Z7" s="452"/>
      <c r="AA7" s="452"/>
      <c r="AB7" s="452"/>
      <c r="AC7" s="279">
        <f>'1-συμβολαια'!L7+'8-κ-15-17'!AE7+'14-βιβλΕσ'!L7+'14-βιβλΕσ'!Q7+'14-βιβλΕσ'!R7</f>
        <v>21710</v>
      </c>
      <c r="AD7" s="406">
        <f t="shared" si="7"/>
        <v>63.712399119589143</v>
      </c>
      <c r="AE7" s="279">
        <f>'1-συμβολαια'!M7</f>
        <v>0</v>
      </c>
      <c r="AF7" s="406">
        <f t="shared" si="8"/>
        <v>0</v>
      </c>
      <c r="AG7" s="281">
        <f t="shared" si="9"/>
        <v>21710</v>
      </c>
      <c r="AH7" s="406">
        <f t="shared" si="10"/>
        <v>63.712399119589143</v>
      </c>
      <c r="AI7" s="404"/>
      <c r="AJ7" s="306">
        <f t="shared" si="11"/>
        <v>29706.964122040717</v>
      </c>
      <c r="AK7" s="448"/>
      <c r="AL7" s="71"/>
      <c r="AM7" s="71"/>
      <c r="AN7" s="71"/>
      <c r="AO7" s="71"/>
      <c r="AP7" s="71"/>
    </row>
    <row r="8" spans="1:42" s="5" customFormat="1">
      <c r="A8" s="479">
        <f>'1-συμβολαια'!A8</f>
        <v>0</v>
      </c>
      <c r="B8" s="455"/>
      <c r="C8" s="382" t="str">
        <f>'1-συμβολαια'!C8</f>
        <v>δανείου ΤΟΚΟΙ</v>
      </c>
      <c r="D8" s="277" t="str">
        <f>'4-πολλυπρ'!D8</f>
        <v>τραπεζα ;;;??? [= ;;;???</v>
      </c>
      <c r="E8" s="277" t="str">
        <f>'4-πολλυπρ'!I8</f>
        <v>219-132κ</v>
      </c>
      <c r="F8" s="277">
        <f>'14-βιβλΕσ'!O8</f>
        <v>2318.83295</v>
      </c>
      <c r="G8" s="281">
        <f>'14-βιβλΕσ'!Q8</f>
        <v>100</v>
      </c>
      <c r="H8" s="281">
        <f t="shared" si="0"/>
        <v>2418.83295</v>
      </c>
      <c r="I8" s="406">
        <f t="shared" si="1"/>
        <v>7.0985559794570801</v>
      </c>
      <c r="J8" s="281">
        <f>'8-κ-15-17'!AG8</f>
        <v>15888.886000000002</v>
      </c>
      <c r="K8" s="406">
        <f t="shared" si="2"/>
        <v>46.629159207630231</v>
      </c>
      <c r="L8" s="281">
        <f>'14-βιβλΕσ'!R8</f>
        <v>300</v>
      </c>
      <c r="M8" s="406">
        <f t="shared" si="3"/>
        <v>0.88041085840058697</v>
      </c>
      <c r="N8" s="281">
        <f>('14-βιβλΕσ'!N8+'14-βιβλΕσ'!O8+'14-βιβλΕσ'!R8)*30%</f>
        <v>5209.6659</v>
      </c>
      <c r="O8" s="406">
        <f t="shared" si="4"/>
        <v>15.288821423330887</v>
      </c>
      <c r="P8" s="452"/>
      <c r="Q8" s="452"/>
      <c r="R8" s="452"/>
      <c r="S8" s="452"/>
      <c r="T8" s="452"/>
      <c r="U8" s="281">
        <f t="shared" si="12"/>
        <v>33354.438999999998</v>
      </c>
      <c r="V8" s="406">
        <f t="shared" si="5"/>
        <v>97.885367571533379</v>
      </c>
      <c r="W8" s="279">
        <f t="shared" si="13"/>
        <v>66708.877999999997</v>
      </c>
      <c r="X8" s="406">
        <f t="shared" si="6"/>
        <v>195.77073514306676</v>
      </c>
      <c r="Y8" s="281">
        <v>45640.678152178458</v>
      </c>
      <c r="Z8" s="452"/>
      <c r="AA8" s="452"/>
      <c r="AB8" s="452"/>
      <c r="AC8" s="279">
        <f>'1-συμβολαια'!L8+'8-κ-15-17'!AE8+'14-βιβλΕσ'!L8+'14-βιβλΕσ'!Q8+'14-βιβλΕσ'!R8</f>
        <v>33354.438999999998</v>
      </c>
      <c r="AD8" s="406">
        <f t="shared" si="7"/>
        <v>97.885367571533379</v>
      </c>
      <c r="AE8" s="279">
        <f>'1-συμβολαια'!M8</f>
        <v>0</v>
      </c>
      <c r="AF8" s="406">
        <f t="shared" si="8"/>
        <v>0</v>
      </c>
      <c r="AG8" s="281">
        <f t="shared" si="9"/>
        <v>33354.438999999998</v>
      </c>
      <c r="AH8" s="406">
        <f t="shared" si="10"/>
        <v>97.885367571533379</v>
      </c>
      <c r="AI8" s="404"/>
      <c r="AJ8" s="306">
        <f t="shared" si="11"/>
        <v>45640.678152178458</v>
      </c>
      <c r="AK8" s="448"/>
      <c r="AL8" s="71"/>
      <c r="AM8" s="71"/>
      <c r="AN8" s="71"/>
      <c r="AO8" s="71"/>
      <c r="AP8" s="71"/>
    </row>
    <row r="9" spans="1:42" s="5" customFormat="1">
      <c r="A9" s="431" t="str">
        <f>'1-συμβολαια'!A9</f>
        <v>1ο  [;;;??τραπεζας</v>
      </c>
      <c r="B9" s="455">
        <f>'1-συμβολαια'!B9</f>
        <v>33591</v>
      </c>
      <c r="C9" s="382" t="str">
        <f>'1-συμβολαια'!C9</f>
        <v>δάνειο τοκοχρεωλυτικό</v>
      </c>
      <c r="D9" s="277" t="str">
        <f>'4-πολλυπρ'!D9</f>
        <v>τραπεζα ;;;??? [= ;;;???</v>
      </c>
      <c r="E9" s="277" t="str">
        <f>'4-πολλυπρ'!I9</f>
        <v>219-132κ</v>
      </c>
      <c r="F9" s="277">
        <f>'14-βιβλΕσ'!O9</f>
        <v>1418</v>
      </c>
      <c r="G9" s="281">
        <f>'14-βιβλΕσ'!Q9</f>
        <v>100</v>
      </c>
      <c r="H9" s="281">
        <f t="shared" si="0"/>
        <v>1518</v>
      </c>
      <c r="I9" s="406">
        <f t="shared" si="1"/>
        <v>4.4548789435069702</v>
      </c>
      <c r="J9" s="281">
        <f>'8-κ-15-17'!AG9</f>
        <v>9100</v>
      </c>
      <c r="K9" s="406">
        <f t="shared" si="2"/>
        <v>26.705796038151139</v>
      </c>
      <c r="L9" s="281">
        <f>'14-βιβλΕσ'!R9</f>
        <v>3330</v>
      </c>
      <c r="M9" s="406">
        <f t="shared" si="3"/>
        <v>9.7725605282465153</v>
      </c>
      <c r="N9" s="281">
        <f>('14-βιβλΕσ'!N9+'14-βιβλΕσ'!O9+'14-βιβλΕσ'!R9)*30%</f>
        <v>4317</v>
      </c>
      <c r="O9" s="406">
        <f t="shared" si="4"/>
        <v>12.669112252384446</v>
      </c>
      <c r="P9" s="452"/>
      <c r="Q9" s="452"/>
      <c r="R9" s="452"/>
      <c r="S9" s="452"/>
      <c r="T9" s="452"/>
      <c r="U9" s="281">
        <f t="shared" si="12"/>
        <v>23590</v>
      </c>
      <c r="V9" s="406">
        <f t="shared" si="5"/>
        <v>69.229640498899485</v>
      </c>
      <c r="W9" s="279">
        <f t="shared" si="13"/>
        <v>47180</v>
      </c>
      <c r="X9" s="406">
        <f t="shared" si="6"/>
        <v>138.45928099779897</v>
      </c>
      <c r="Y9" s="281">
        <v>27302.811727177152</v>
      </c>
      <c r="Z9" s="452"/>
      <c r="AA9" s="452"/>
      <c r="AB9" s="452"/>
      <c r="AC9" s="279">
        <f>'1-συμβολαια'!L9+'8-κ-15-17'!AE9+'14-βιβλΕσ'!L9+'14-βιβλΕσ'!Q9+'14-βιβλΕσ'!R9</f>
        <v>23590</v>
      </c>
      <c r="AD9" s="406">
        <f t="shared" si="7"/>
        <v>69.229640498899485</v>
      </c>
      <c r="AE9" s="279">
        <f>'1-συμβολαια'!M9</f>
        <v>0</v>
      </c>
      <c r="AF9" s="406">
        <f t="shared" si="8"/>
        <v>0</v>
      </c>
      <c r="AG9" s="281">
        <f t="shared" si="9"/>
        <v>23590</v>
      </c>
      <c r="AH9" s="406">
        <f t="shared" si="10"/>
        <v>69.229640498899485</v>
      </c>
      <c r="AI9" s="404"/>
      <c r="AJ9" s="306">
        <f t="shared" si="11"/>
        <v>27302.811727177152</v>
      </c>
      <c r="AK9" s="448"/>
      <c r="AL9" s="71"/>
      <c r="AM9" s="71"/>
      <c r="AN9" s="71"/>
      <c r="AO9" s="71"/>
      <c r="AP9" s="71"/>
    </row>
    <row r="10" spans="1:42" s="5" customFormat="1">
      <c r="A10" s="365">
        <f>'1-συμβολαια'!A10</f>
        <v>0</v>
      </c>
      <c r="B10" s="325"/>
      <c r="C10" s="446" t="str">
        <f>'1-συμβολαια'!C10</f>
        <v>υποθήκη δανείου</v>
      </c>
      <c r="D10" s="295" t="str">
        <f>'4-πολλυπρ'!D10</f>
        <v>τραπεζα ;;;??? [= ;;;???</v>
      </c>
      <c r="E10" s="295" t="str">
        <f>'4-πολλυπρ'!I10</f>
        <v>219-132κ</v>
      </c>
      <c r="F10" s="295">
        <f>'14-βιβλΕσ'!O10</f>
        <v>1418</v>
      </c>
      <c r="G10" s="279">
        <f>'14-βιβλΕσ'!Q10</f>
        <v>280</v>
      </c>
      <c r="H10" s="279">
        <f t="shared" si="0"/>
        <v>1698</v>
      </c>
      <c r="I10" s="447">
        <f t="shared" si="1"/>
        <v>4.9831254585473221</v>
      </c>
      <c r="J10" s="279">
        <f>'8-κ-15-17'!AG10</f>
        <v>9100</v>
      </c>
      <c r="K10" s="447">
        <f t="shared" si="2"/>
        <v>26.705796038151139</v>
      </c>
      <c r="L10" s="279">
        <f>'14-βιβλΕσ'!R10</f>
        <v>3120</v>
      </c>
      <c r="M10" s="447">
        <f t="shared" si="3"/>
        <v>9.1562729273661034</v>
      </c>
      <c r="N10" s="279">
        <f>('14-βιβλΕσ'!N10+'14-βιβλΕσ'!O10+'14-βιβλΕσ'!R10)*30%</f>
        <v>4434</v>
      </c>
      <c r="O10" s="447">
        <f t="shared" si="4"/>
        <v>13.012472487160675</v>
      </c>
      <c r="P10" s="452"/>
      <c r="Q10" s="452"/>
      <c r="R10" s="452"/>
      <c r="S10" s="452"/>
      <c r="T10" s="452"/>
      <c r="U10" s="281">
        <f t="shared" si="12"/>
        <v>24160</v>
      </c>
      <c r="V10" s="406">
        <f t="shared" si="5"/>
        <v>70.902421129860599</v>
      </c>
      <c r="W10" s="279">
        <f t="shared" si="13"/>
        <v>48320</v>
      </c>
      <c r="X10" s="447">
        <f t="shared" si="6"/>
        <v>141.8048422597212</v>
      </c>
      <c r="Y10" s="281">
        <v>27962.523583238617</v>
      </c>
      <c r="Z10" s="452"/>
      <c r="AA10" s="452"/>
      <c r="AB10" s="452"/>
      <c r="AC10" s="279">
        <f>'1-συμβολαια'!L10+'8-κ-15-17'!AE10+'14-βιβλΕσ'!L10+'14-βιβλΕσ'!Q10+'14-βιβλΕσ'!R10</f>
        <v>24160</v>
      </c>
      <c r="AD10" s="447">
        <f t="shared" si="7"/>
        <v>70.902421129860599</v>
      </c>
      <c r="AE10" s="279">
        <f>'1-συμβολαια'!M10</f>
        <v>0</v>
      </c>
      <c r="AF10" s="447">
        <f t="shared" si="8"/>
        <v>0</v>
      </c>
      <c r="AG10" s="279">
        <f t="shared" si="9"/>
        <v>24160</v>
      </c>
      <c r="AH10" s="447">
        <f t="shared" si="10"/>
        <v>70.902421129860599</v>
      </c>
      <c r="AI10" s="404"/>
      <c r="AJ10" s="300">
        <f t="shared" si="11"/>
        <v>27962.523583238617</v>
      </c>
      <c r="AK10" s="448"/>
      <c r="AL10" s="71"/>
      <c r="AM10" s="71"/>
      <c r="AN10" s="71"/>
      <c r="AO10" s="71"/>
      <c r="AP10" s="71"/>
    </row>
    <row r="11" spans="1:42" s="5" customFormat="1">
      <c r="A11" s="365">
        <f>'1-συμβολαια'!A11</f>
        <v>0</v>
      </c>
      <c r="B11" s="325"/>
      <c r="C11" s="446" t="str">
        <f>'1-συμβολαια'!C11</f>
        <v>δανείου ΤΟΚΟΙ</v>
      </c>
      <c r="D11" s="295" t="str">
        <f>'4-πολλυπρ'!D11</f>
        <v>τραπεζα ;;;??? [= ;;;???</v>
      </c>
      <c r="E11" s="295" t="str">
        <f>'4-πολλυπρ'!I11</f>
        <v>219-132κ</v>
      </c>
      <c r="F11" s="295">
        <f>'14-βιβλΕσ'!O11</f>
        <v>2702.1659</v>
      </c>
      <c r="G11" s="279">
        <f>'14-βιβλΕσ'!Q11</f>
        <v>100</v>
      </c>
      <c r="H11" s="279">
        <f t="shared" si="0"/>
        <v>2802.1659</v>
      </c>
      <c r="I11" s="447">
        <f t="shared" si="1"/>
        <v>8.223524284666178</v>
      </c>
      <c r="J11" s="279">
        <f>'8-κ-15-17'!AG11</f>
        <v>18777.772000000001</v>
      </c>
      <c r="K11" s="447">
        <f t="shared" si="2"/>
        <v>55.10718121790169</v>
      </c>
      <c r="L11" s="279">
        <f>'14-βιβλΕσ'!R11</f>
        <v>300</v>
      </c>
      <c r="M11" s="447">
        <f t="shared" si="3"/>
        <v>0.88041085840058697</v>
      </c>
      <c r="N11" s="279">
        <f>('14-βιβλΕσ'!N11+'14-βιβλΕσ'!O11+'14-βιβλΕσ'!R11)*30%</f>
        <v>5976.3317999999999</v>
      </c>
      <c r="O11" s="447">
        <f t="shared" si="4"/>
        <v>17.538758033749083</v>
      </c>
      <c r="P11" s="452"/>
      <c r="Q11" s="452"/>
      <c r="R11" s="452"/>
      <c r="S11" s="452"/>
      <c r="T11" s="452"/>
      <c r="U11" s="281">
        <f t="shared" si="12"/>
        <v>38798.878000000004</v>
      </c>
      <c r="V11" s="406">
        <f t="shared" si="5"/>
        <v>113.86317828319883</v>
      </c>
      <c r="W11" s="279">
        <f t="shared" si="13"/>
        <v>77597.756000000008</v>
      </c>
      <c r="X11" s="447">
        <f t="shared" si="6"/>
        <v>227.72635656639767</v>
      </c>
      <c r="Y11" s="281">
        <v>44905.403190322853</v>
      </c>
      <c r="Z11" s="452"/>
      <c r="AA11" s="452"/>
      <c r="AB11" s="452"/>
      <c r="AC11" s="279">
        <f>'1-συμβολαια'!L11+'8-κ-15-17'!AE11+'14-βιβλΕσ'!L11+'14-βιβλΕσ'!Q11+'14-βιβλΕσ'!R11</f>
        <v>38798.878000000004</v>
      </c>
      <c r="AD11" s="447">
        <f t="shared" si="7"/>
        <v>113.86317828319883</v>
      </c>
      <c r="AE11" s="279">
        <f>'1-συμβολαια'!M11</f>
        <v>0</v>
      </c>
      <c r="AF11" s="447">
        <f t="shared" si="8"/>
        <v>0</v>
      </c>
      <c r="AG11" s="279">
        <f t="shared" si="9"/>
        <v>38798.878000000004</v>
      </c>
      <c r="AH11" s="447">
        <f t="shared" si="10"/>
        <v>113.86317828319883</v>
      </c>
      <c r="AI11" s="404"/>
      <c r="AJ11" s="300">
        <f t="shared" si="11"/>
        <v>44905.403190322853</v>
      </c>
      <c r="AK11" s="448"/>
      <c r="AL11" s="71"/>
      <c r="AM11" s="71"/>
      <c r="AN11" s="71"/>
      <c r="AO11" s="71"/>
      <c r="AP11" s="71"/>
    </row>
    <row r="12" spans="1:42" s="5" customFormat="1">
      <c r="A12" s="478" t="str">
        <f>'1-συμβολαια'!A12</f>
        <v>1ο  [;;;??τραπεζας</v>
      </c>
      <c r="B12" s="325">
        <f>'1-συμβολαια'!B12</f>
        <v>33777</v>
      </c>
      <c r="C12" s="446" t="str">
        <f>'1-συμβολαια'!C12</f>
        <v>δάνειο τοκοχρεωλυτικό</v>
      </c>
      <c r="D12" s="295" t="str">
        <f>'4-πολλυπρ'!D12</f>
        <v>τραπεζα ;;;??? [= ;;;???</v>
      </c>
      <c r="E12" s="295" t="str">
        <f>'4-πολλυπρ'!I12</f>
        <v>219-132κ</v>
      </c>
      <c r="F12" s="295">
        <f>'14-βιβλΕσ'!O12</f>
        <v>2452.9999999999995</v>
      </c>
      <c r="G12" s="279">
        <f>'14-βιβλΕσ'!Q12</f>
        <v>100</v>
      </c>
      <c r="H12" s="279">
        <f t="shared" si="0"/>
        <v>2552.9999999999995</v>
      </c>
      <c r="I12" s="447">
        <f t="shared" si="1"/>
        <v>7.492296404988994</v>
      </c>
      <c r="J12" s="279">
        <f>'8-κ-15-17'!AG12</f>
        <v>16900</v>
      </c>
      <c r="K12" s="447">
        <f t="shared" si="2"/>
        <v>49.596478356566401</v>
      </c>
      <c r="L12" s="279">
        <f>'14-βιβλΕσ'!R12</f>
        <v>3330</v>
      </c>
      <c r="M12" s="447">
        <f t="shared" si="3"/>
        <v>9.7725605282465153</v>
      </c>
      <c r="N12" s="279">
        <f>('14-βιβλΕσ'!N12+'14-βιβλΕσ'!O12+'14-βιβλΕσ'!R12)*30%</f>
        <v>6387</v>
      </c>
      <c r="O12" s="447">
        <f t="shared" si="4"/>
        <v>18.743947175348495</v>
      </c>
      <c r="P12" s="452"/>
      <c r="Q12" s="452"/>
      <c r="R12" s="452"/>
      <c r="S12" s="452"/>
      <c r="T12" s="452"/>
      <c r="U12" s="281">
        <f t="shared" si="12"/>
        <v>38290</v>
      </c>
      <c r="V12" s="406">
        <f t="shared" si="5"/>
        <v>112.36977256052825</v>
      </c>
      <c r="W12" s="279">
        <f t="shared" si="13"/>
        <v>76580</v>
      </c>
      <c r="X12" s="447">
        <f t="shared" si="6"/>
        <v>224.73954512105649</v>
      </c>
      <c r="Y12" s="281">
        <v>37483.987549576006</v>
      </c>
      <c r="Z12" s="452"/>
      <c r="AA12" s="452"/>
      <c r="AB12" s="452"/>
      <c r="AC12" s="279">
        <f>'1-συμβολαια'!L12+'8-κ-15-17'!AE12+'14-βιβλΕσ'!L12+'14-βιβλΕσ'!Q12+'14-βιβλΕσ'!R12</f>
        <v>38290</v>
      </c>
      <c r="AD12" s="447">
        <f t="shared" si="7"/>
        <v>112.36977256052825</v>
      </c>
      <c r="AE12" s="279">
        <f>'1-συμβολαια'!M12</f>
        <v>0</v>
      </c>
      <c r="AF12" s="447">
        <f t="shared" si="8"/>
        <v>0</v>
      </c>
      <c r="AG12" s="279">
        <f t="shared" si="9"/>
        <v>38290</v>
      </c>
      <c r="AH12" s="447">
        <f t="shared" si="10"/>
        <v>112.36977256052825</v>
      </c>
      <c r="AI12" s="404"/>
      <c r="AJ12" s="300">
        <f t="shared" si="11"/>
        <v>37483.987549576006</v>
      </c>
      <c r="AK12" s="448"/>
      <c r="AL12" s="71"/>
      <c r="AM12" s="71"/>
      <c r="AN12" s="71"/>
      <c r="AO12" s="71"/>
      <c r="AP12" s="71"/>
    </row>
    <row r="13" spans="1:42" s="5" customFormat="1">
      <c r="A13" s="478">
        <f>'1-συμβολαια'!A13</f>
        <v>0</v>
      </c>
      <c r="B13" s="325"/>
      <c r="C13" s="446" t="str">
        <f>'1-συμβολαια'!C13</f>
        <v>υποθήκη δανείου</v>
      </c>
      <c r="D13" s="295" t="str">
        <f>'4-πολλυπρ'!D13</f>
        <v>τραπεζα ;;;??? [= ;;;???</v>
      </c>
      <c r="E13" s="295" t="str">
        <f>'4-πολλυπρ'!I13</f>
        <v>219-132κ</v>
      </c>
      <c r="F13" s="295">
        <f>'14-βιβλΕσ'!O13</f>
        <v>2452.9999999999995</v>
      </c>
      <c r="G13" s="279">
        <f>'14-βιβλΕσ'!Q13</f>
        <v>280</v>
      </c>
      <c r="H13" s="279">
        <f t="shared" si="0"/>
        <v>2732.9999999999995</v>
      </c>
      <c r="I13" s="447">
        <f t="shared" si="1"/>
        <v>8.0205429200293459</v>
      </c>
      <c r="J13" s="279">
        <f>'8-κ-15-17'!AG13</f>
        <v>16900</v>
      </c>
      <c r="K13" s="447">
        <f t="shared" si="2"/>
        <v>49.596478356566401</v>
      </c>
      <c r="L13" s="279">
        <f>'14-βιβλΕσ'!R13</f>
        <v>3120</v>
      </c>
      <c r="M13" s="447">
        <f t="shared" si="3"/>
        <v>9.1562729273661034</v>
      </c>
      <c r="N13" s="279">
        <f>('14-βιβλΕσ'!N13+'14-βιβλΕσ'!O13+'14-βιβλΕσ'!R13)*30%</f>
        <v>6504</v>
      </c>
      <c r="O13" s="447">
        <f t="shared" si="4"/>
        <v>19.087307410124726</v>
      </c>
      <c r="P13" s="452"/>
      <c r="Q13" s="452"/>
      <c r="R13" s="452"/>
      <c r="S13" s="452"/>
      <c r="T13" s="452"/>
      <c r="U13" s="281">
        <f t="shared" si="12"/>
        <v>38860</v>
      </c>
      <c r="V13" s="406">
        <f t="shared" si="5"/>
        <v>114.04255319148936</v>
      </c>
      <c r="W13" s="279">
        <f t="shared" si="13"/>
        <v>77720</v>
      </c>
      <c r="X13" s="447">
        <f t="shared" si="6"/>
        <v>228.08510638297872</v>
      </c>
      <c r="Y13" s="281">
        <v>38041.988931222819</v>
      </c>
      <c r="Z13" s="452"/>
      <c r="AA13" s="452"/>
      <c r="AB13" s="452"/>
      <c r="AC13" s="279">
        <f>'1-συμβολαια'!L13+'8-κ-15-17'!AE13+'14-βιβλΕσ'!L13+'14-βιβλΕσ'!Q13+'14-βιβλΕσ'!R13</f>
        <v>38860</v>
      </c>
      <c r="AD13" s="447">
        <f t="shared" si="7"/>
        <v>114.04255319148936</v>
      </c>
      <c r="AE13" s="279">
        <f>'1-συμβολαια'!M13</f>
        <v>0</v>
      </c>
      <c r="AF13" s="447">
        <f t="shared" si="8"/>
        <v>0</v>
      </c>
      <c r="AG13" s="279">
        <f t="shared" si="9"/>
        <v>38860</v>
      </c>
      <c r="AH13" s="447">
        <f t="shared" si="10"/>
        <v>114.04255319148936</v>
      </c>
      <c r="AI13" s="404"/>
      <c r="AJ13" s="300">
        <f t="shared" si="11"/>
        <v>38041.988931222819</v>
      </c>
      <c r="AK13" s="448"/>
      <c r="AL13" s="71"/>
      <c r="AM13" s="71"/>
      <c r="AN13" s="71"/>
      <c r="AO13" s="71"/>
      <c r="AP13" s="71"/>
    </row>
    <row r="14" spans="1:42" s="5" customFormat="1">
      <c r="A14" s="478">
        <f>'1-συμβολαια'!A14</f>
        <v>0</v>
      </c>
      <c r="B14" s="325"/>
      <c r="C14" s="446" t="str">
        <f>'1-συμβολαια'!C14</f>
        <v>δανείου ΤΟΚΟΙ</v>
      </c>
      <c r="D14" s="295" t="str">
        <f>'4-πολλυπρ'!D14</f>
        <v>τραπεζα ;;;??? [= ;;;???</v>
      </c>
      <c r="E14" s="295" t="str">
        <f>'4-πολλυπρ'!I14</f>
        <v>219-132κ</v>
      </c>
      <c r="F14" s="295">
        <f>'14-βιβλΕσ'!O14</f>
        <v>4810.4988499999999</v>
      </c>
      <c r="G14" s="279">
        <f>'14-βιβλΕσ'!Q14</f>
        <v>100</v>
      </c>
      <c r="H14" s="279">
        <f t="shared" si="0"/>
        <v>4910.4988499999999</v>
      </c>
      <c r="I14" s="447">
        <f t="shared" si="1"/>
        <v>14.41085502567865</v>
      </c>
      <c r="J14" s="279">
        <f>'8-κ-15-17'!AG14</f>
        <v>34666.658000000003</v>
      </c>
      <c r="K14" s="447">
        <f t="shared" si="2"/>
        <v>101.73634042553192</v>
      </c>
      <c r="L14" s="279">
        <f>'14-βιβλΕσ'!R14</f>
        <v>300</v>
      </c>
      <c r="M14" s="447">
        <f t="shared" si="3"/>
        <v>0.88041085840058697</v>
      </c>
      <c r="N14" s="279">
        <f>('14-βιβλΕσ'!N14+'14-βιβλΕσ'!O14+'14-βιβλΕσ'!R14)*30%</f>
        <v>10192.9977</v>
      </c>
      <c r="O14" s="447">
        <f t="shared" si="4"/>
        <v>29.913419515774027</v>
      </c>
      <c r="P14" s="452"/>
      <c r="Q14" s="452"/>
      <c r="R14" s="452"/>
      <c r="S14" s="452"/>
      <c r="T14" s="452"/>
      <c r="U14" s="281">
        <f t="shared" si="12"/>
        <v>68743.31700000001</v>
      </c>
      <c r="V14" s="406">
        <f t="shared" si="5"/>
        <v>201.74120909757889</v>
      </c>
      <c r="W14" s="279">
        <f t="shared" si="13"/>
        <v>137486.63400000002</v>
      </c>
      <c r="X14" s="447">
        <f t="shared" si="6"/>
        <v>403.48241819515778</v>
      </c>
      <c r="Y14" s="281">
        <v>67296.255903487938</v>
      </c>
      <c r="Z14" s="452"/>
      <c r="AA14" s="452"/>
      <c r="AB14" s="452"/>
      <c r="AC14" s="279">
        <f>'1-συμβολαια'!L14+'8-κ-15-17'!AE14+'14-βιβλΕσ'!L14+'14-βιβλΕσ'!Q14+'14-βιβλΕσ'!R14</f>
        <v>68743.31700000001</v>
      </c>
      <c r="AD14" s="447">
        <f t="shared" si="7"/>
        <v>201.74120909757889</v>
      </c>
      <c r="AE14" s="279">
        <f>'1-συμβολαια'!M14</f>
        <v>0</v>
      </c>
      <c r="AF14" s="447">
        <f t="shared" si="8"/>
        <v>0</v>
      </c>
      <c r="AG14" s="279">
        <f t="shared" si="9"/>
        <v>68743.31700000001</v>
      </c>
      <c r="AH14" s="447">
        <f t="shared" si="10"/>
        <v>201.74120909757889</v>
      </c>
      <c r="AI14" s="404"/>
      <c r="AJ14" s="300">
        <f t="shared" si="11"/>
        <v>67296.255903487938</v>
      </c>
      <c r="AK14" s="448"/>
      <c r="AL14" s="71"/>
      <c r="AM14" s="71"/>
      <c r="AN14" s="71"/>
      <c r="AO14" s="71"/>
      <c r="AP14" s="71"/>
    </row>
    <row r="15" spans="1:42" s="5" customFormat="1">
      <c r="A15" s="365" t="str">
        <f>'1-συμβολαια'!A15</f>
        <v>1ο  [;;;??τραπεζας</v>
      </c>
      <c r="B15" s="325">
        <f>'1-συμβολαια'!B15</f>
        <v>33918</v>
      </c>
      <c r="C15" s="446" t="str">
        <f>'1-συμβολαια'!C15</f>
        <v>δάνειο τοκοχρεωλυτικό</v>
      </c>
      <c r="D15" s="295" t="str">
        <f>'4-πολλυπρ'!D15</f>
        <v>τραπεζα ;;;??? [= ;;;???</v>
      </c>
      <c r="E15" s="295" t="str">
        <f>'4-πολλυπρ'!I15</f>
        <v>219-132κ</v>
      </c>
      <c r="F15" s="295">
        <f>'14-βιβλΕσ'!O15</f>
        <v>4178</v>
      </c>
      <c r="G15" s="279">
        <f>'14-βιβλΕσ'!Q15</f>
        <v>100</v>
      </c>
      <c r="H15" s="279">
        <f t="shared" si="0"/>
        <v>4278</v>
      </c>
      <c r="I15" s="447">
        <f t="shared" si="1"/>
        <v>12.554658840792369</v>
      </c>
      <c r="J15" s="279">
        <f>'8-κ-15-17'!AG15</f>
        <v>29900.000000000004</v>
      </c>
      <c r="K15" s="447">
        <f t="shared" si="2"/>
        <v>87.747615553925172</v>
      </c>
      <c r="L15" s="279">
        <f>'14-βιβλΕσ'!R15</f>
        <v>3330</v>
      </c>
      <c r="M15" s="447">
        <f t="shared" si="3"/>
        <v>9.7725605282465153</v>
      </c>
      <c r="N15" s="279">
        <f>('14-βιβλΕσ'!N15+'14-βιβλΕσ'!O15+'14-βιβλΕσ'!R15)*30%</f>
        <v>9837</v>
      </c>
      <c r="O15" s="447">
        <f t="shared" si="4"/>
        <v>28.868672046955247</v>
      </c>
      <c r="P15" s="452"/>
      <c r="Q15" s="452"/>
      <c r="R15" s="452"/>
      <c r="S15" s="452"/>
      <c r="T15" s="452"/>
      <c r="U15" s="281">
        <f t="shared" si="12"/>
        <v>62790</v>
      </c>
      <c r="V15" s="406">
        <f t="shared" si="5"/>
        <v>184.26999266324285</v>
      </c>
      <c r="W15" s="279">
        <f t="shared" si="13"/>
        <v>125580</v>
      </c>
      <c r="X15" s="447">
        <f t="shared" si="6"/>
        <v>368.53998532648569</v>
      </c>
      <c r="Y15" s="281">
        <v>52601.09294232558</v>
      </c>
      <c r="Z15" s="452"/>
      <c r="AA15" s="452"/>
      <c r="AB15" s="452"/>
      <c r="AC15" s="279">
        <f>'1-συμβολαια'!L15+'8-κ-15-17'!AE15+'14-βιβλΕσ'!L15+'14-βιβλΕσ'!Q15+'14-βιβλΕσ'!R15</f>
        <v>62790</v>
      </c>
      <c r="AD15" s="447">
        <f t="shared" si="7"/>
        <v>184.26999266324285</v>
      </c>
      <c r="AE15" s="279">
        <f>'1-συμβολαια'!M15</f>
        <v>0</v>
      </c>
      <c r="AF15" s="447">
        <f t="shared" si="8"/>
        <v>0</v>
      </c>
      <c r="AG15" s="279">
        <f t="shared" si="9"/>
        <v>62790</v>
      </c>
      <c r="AH15" s="447">
        <f t="shared" si="10"/>
        <v>184.26999266324285</v>
      </c>
      <c r="AI15" s="404"/>
      <c r="AJ15" s="300">
        <f t="shared" si="11"/>
        <v>52601.09294232558</v>
      </c>
      <c r="AK15" s="448"/>
      <c r="AL15" s="71"/>
      <c r="AM15" s="71"/>
      <c r="AN15" s="71"/>
      <c r="AO15" s="71"/>
      <c r="AP15" s="71"/>
    </row>
    <row r="16" spans="1:42" s="5" customFormat="1">
      <c r="A16" s="365">
        <f>'1-συμβολαια'!A16</f>
        <v>0</v>
      </c>
      <c r="B16" s="325"/>
      <c r="C16" s="446" t="str">
        <f>'1-συμβολαια'!C16</f>
        <v>υποθήκη δανείου</v>
      </c>
      <c r="D16" s="295" t="str">
        <f>'4-πολλυπρ'!D16</f>
        <v>τραπεζα ;;;??? [= ;;;???</v>
      </c>
      <c r="E16" s="295" t="str">
        <f>'4-πολλυπρ'!I16</f>
        <v>219-132κ</v>
      </c>
      <c r="F16" s="295">
        <f>'14-βιβλΕσ'!O16</f>
        <v>4178</v>
      </c>
      <c r="G16" s="279">
        <f>'14-βιβλΕσ'!Q16</f>
        <v>280</v>
      </c>
      <c r="H16" s="279">
        <f t="shared" si="0"/>
        <v>4458</v>
      </c>
      <c r="I16" s="447">
        <f t="shared" si="1"/>
        <v>13.082905355832722</v>
      </c>
      <c r="J16" s="279">
        <f>'8-κ-15-17'!AG16</f>
        <v>29900.000000000004</v>
      </c>
      <c r="K16" s="447">
        <f t="shared" si="2"/>
        <v>87.747615553925172</v>
      </c>
      <c r="L16" s="279">
        <f>'14-βιβλΕσ'!R16</f>
        <v>3120</v>
      </c>
      <c r="M16" s="447">
        <f t="shared" si="3"/>
        <v>9.1562729273661034</v>
      </c>
      <c r="N16" s="279">
        <f>('14-βιβλΕσ'!N16+'14-βιβλΕσ'!O16+'14-βιβλΕσ'!R16)*30%</f>
        <v>9954</v>
      </c>
      <c r="O16" s="447">
        <f t="shared" si="4"/>
        <v>29.212032281731474</v>
      </c>
      <c r="P16" s="452"/>
      <c r="Q16" s="452"/>
      <c r="R16" s="452"/>
      <c r="S16" s="452"/>
      <c r="T16" s="452"/>
      <c r="U16" s="281">
        <f t="shared" si="12"/>
        <v>63360</v>
      </c>
      <c r="V16" s="406">
        <f t="shared" si="5"/>
        <v>185.94277329420396</v>
      </c>
      <c r="W16" s="279">
        <f t="shared" si="13"/>
        <v>126720</v>
      </c>
      <c r="X16" s="447">
        <f t="shared" si="6"/>
        <v>371.88554658840792</v>
      </c>
      <c r="Y16" s="281">
        <v>53078.59928055029</v>
      </c>
      <c r="Z16" s="452"/>
      <c r="AA16" s="452"/>
      <c r="AB16" s="452"/>
      <c r="AC16" s="279">
        <f>'1-συμβολαια'!L16+'8-κ-15-17'!AE16+'14-βιβλΕσ'!L16+'14-βιβλΕσ'!Q16+'14-βιβλΕσ'!R16</f>
        <v>63360</v>
      </c>
      <c r="AD16" s="447">
        <f t="shared" si="7"/>
        <v>185.94277329420396</v>
      </c>
      <c r="AE16" s="279">
        <f>'1-συμβολαια'!M16</f>
        <v>0</v>
      </c>
      <c r="AF16" s="447">
        <f t="shared" si="8"/>
        <v>0</v>
      </c>
      <c r="AG16" s="279">
        <f t="shared" si="9"/>
        <v>63360</v>
      </c>
      <c r="AH16" s="447">
        <f t="shared" si="10"/>
        <v>185.94277329420396</v>
      </c>
      <c r="AI16" s="404"/>
      <c r="AJ16" s="300">
        <f t="shared" si="11"/>
        <v>53078.59928055029</v>
      </c>
      <c r="AK16" s="448"/>
      <c r="AL16" s="71"/>
      <c r="AM16" s="71"/>
      <c r="AN16" s="71"/>
      <c r="AO16" s="71"/>
      <c r="AP16" s="71"/>
    </row>
    <row r="17" spans="1:49" s="5" customFormat="1">
      <c r="A17" s="365">
        <f>'1-συμβολαια'!A17</f>
        <v>0</v>
      </c>
      <c r="B17" s="325"/>
      <c r="C17" s="446" t="str">
        <f>'1-συμβολαια'!C17</f>
        <v>δανείου ΤΟΚΟΙ</v>
      </c>
      <c r="D17" s="295" t="str">
        <f>'4-πολλυπρ'!D17</f>
        <v>τραπεζα ;;;??? [= ;;;???</v>
      </c>
      <c r="E17" s="295" t="str">
        <f>'4-πολλυπρ'!I17</f>
        <v>219-132κ</v>
      </c>
      <c r="F17" s="295">
        <f>'14-βιβλΕσ'!O17</f>
        <v>8260.4988499999999</v>
      </c>
      <c r="G17" s="279">
        <f>'14-βιβλΕσ'!Q17</f>
        <v>100</v>
      </c>
      <c r="H17" s="279">
        <f t="shared" si="0"/>
        <v>8360.4988499999999</v>
      </c>
      <c r="I17" s="447">
        <f t="shared" si="1"/>
        <v>24.535579897285398</v>
      </c>
      <c r="J17" s="279">
        <f>'8-κ-15-17'!AG17</f>
        <v>60666.658000000003</v>
      </c>
      <c r="K17" s="447">
        <f t="shared" si="2"/>
        <v>178.03861482024945</v>
      </c>
      <c r="L17" s="279">
        <f>'14-βιβλΕσ'!R17</f>
        <v>300</v>
      </c>
      <c r="M17" s="447">
        <f t="shared" si="3"/>
        <v>0.88041085840058697</v>
      </c>
      <c r="N17" s="279">
        <f>('14-βιβλΕσ'!N17+'14-βιβλΕσ'!O17+'14-βιβλΕσ'!R17)*30%</f>
        <v>17092.9977</v>
      </c>
      <c r="O17" s="447">
        <f t="shared" si="4"/>
        <v>50.162869258987527</v>
      </c>
      <c r="P17" s="452"/>
      <c r="Q17" s="452"/>
      <c r="R17" s="452"/>
      <c r="S17" s="452"/>
      <c r="T17" s="452"/>
      <c r="U17" s="281">
        <f t="shared" si="12"/>
        <v>117743.31700000001</v>
      </c>
      <c r="V17" s="406">
        <f t="shared" si="5"/>
        <v>345.54164930300811</v>
      </c>
      <c r="W17" s="279">
        <f t="shared" si="13"/>
        <v>235486.63400000002</v>
      </c>
      <c r="X17" s="447">
        <f t="shared" si="6"/>
        <v>691.08329860601623</v>
      </c>
      <c r="Y17" s="281">
        <v>98637.158159813698</v>
      </c>
      <c r="Z17" s="452"/>
      <c r="AA17" s="452"/>
      <c r="AB17" s="452"/>
      <c r="AC17" s="279">
        <f>'1-συμβολαια'!L17+'8-κ-15-17'!AE17+'14-βιβλΕσ'!L17+'14-βιβλΕσ'!Q17+'14-βιβλΕσ'!R17</f>
        <v>117743.31700000001</v>
      </c>
      <c r="AD17" s="447">
        <f t="shared" si="7"/>
        <v>345.54164930300811</v>
      </c>
      <c r="AE17" s="279">
        <f>'1-συμβολαια'!M17</f>
        <v>0</v>
      </c>
      <c r="AF17" s="447">
        <f t="shared" si="8"/>
        <v>0</v>
      </c>
      <c r="AG17" s="279">
        <f t="shared" si="9"/>
        <v>117743.31700000001</v>
      </c>
      <c r="AH17" s="447">
        <f t="shared" si="10"/>
        <v>345.54164930300811</v>
      </c>
      <c r="AI17" s="404"/>
      <c r="AJ17" s="300">
        <f t="shared" si="11"/>
        <v>98637.158159813698</v>
      </c>
      <c r="AK17" s="448"/>
      <c r="AL17" s="71"/>
      <c r="AM17" s="71"/>
      <c r="AN17" s="71"/>
      <c r="AO17" s="71"/>
      <c r="AP17" s="71"/>
    </row>
    <row r="18" spans="1:49" s="5" customFormat="1">
      <c r="A18" s="478" t="str">
        <f>'1-συμβολαια'!A18</f>
        <v>1ο  [;;;??τραπεζας</v>
      </c>
      <c r="B18" s="325">
        <f>'1-συμβολαια'!B18</f>
        <v>33903</v>
      </c>
      <c r="C18" s="446" t="str">
        <f>'1-συμβολαια'!C18</f>
        <v>δάνειο τοκοχρεωλυτικό</v>
      </c>
      <c r="D18" s="295" t="str">
        <f>'4-πολλυπρ'!D18</f>
        <v>τραπεζα ;;;??? [= ;;;???</v>
      </c>
      <c r="E18" s="295" t="str">
        <f>'4-πολλυπρ'!I18</f>
        <v>219-132κ</v>
      </c>
      <c r="F18" s="295">
        <f>'14-βιβλΕσ'!O18</f>
        <v>1762.9999999999998</v>
      </c>
      <c r="G18" s="279">
        <f>'14-βιβλΕσ'!Q18</f>
        <v>100</v>
      </c>
      <c r="H18" s="279">
        <f t="shared" si="0"/>
        <v>1862.9999999999998</v>
      </c>
      <c r="I18" s="447">
        <f t="shared" si="1"/>
        <v>5.4673514306676445</v>
      </c>
      <c r="J18" s="279">
        <f>'8-κ-15-17'!AG18</f>
        <v>11700.000000000002</v>
      </c>
      <c r="K18" s="447">
        <f t="shared" si="2"/>
        <v>34.336023477622895</v>
      </c>
      <c r="L18" s="279">
        <f>'14-βιβλΕσ'!R18</f>
        <v>3330</v>
      </c>
      <c r="M18" s="447">
        <f t="shared" si="3"/>
        <v>9.7725605282465153</v>
      </c>
      <c r="N18" s="279">
        <f>('14-βιβλΕσ'!N18+'14-βιβλΕσ'!O18+'14-βιβλΕσ'!R18)*30%</f>
        <v>5007</v>
      </c>
      <c r="O18" s="447">
        <f t="shared" si="4"/>
        <v>14.694057226705796</v>
      </c>
      <c r="P18" s="452"/>
      <c r="Q18" s="452"/>
      <c r="R18" s="452"/>
      <c r="S18" s="452"/>
      <c r="T18" s="452"/>
      <c r="U18" s="281">
        <f t="shared" si="12"/>
        <v>28490</v>
      </c>
      <c r="V18" s="406">
        <f t="shared" si="5"/>
        <v>83.609684519442411</v>
      </c>
      <c r="W18" s="279">
        <f t="shared" si="13"/>
        <v>56980</v>
      </c>
      <c r="X18" s="447">
        <f t="shared" si="6"/>
        <v>167.21936903888482</v>
      </c>
      <c r="Y18" s="281">
        <v>24642.615144282176</v>
      </c>
      <c r="Z18" s="452"/>
      <c r="AA18" s="452"/>
      <c r="AB18" s="452"/>
      <c r="AC18" s="279">
        <f>'1-συμβολαια'!L18+'8-κ-15-17'!AE18+'14-βιβλΕσ'!L18+'14-βιβλΕσ'!Q18+'14-βιβλΕσ'!R18</f>
        <v>28490</v>
      </c>
      <c r="AD18" s="447">
        <f t="shared" si="7"/>
        <v>83.609684519442411</v>
      </c>
      <c r="AE18" s="279">
        <f>'1-συμβολαια'!M18</f>
        <v>0</v>
      </c>
      <c r="AF18" s="447">
        <f t="shared" si="8"/>
        <v>0</v>
      </c>
      <c r="AG18" s="279">
        <f t="shared" si="9"/>
        <v>28490</v>
      </c>
      <c r="AH18" s="447">
        <f t="shared" si="10"/>
        <v>83.609684519442411</v>
      </c>
      <c r="AI18" s="404"/>
      <c r="AJ18" s="300">
        <f t="shared" si="11"/>
        <v>24642.615144282176</v>
      </c>
      <c r="AK18" s="448"/>
      <c r="AL18" s="71"/>
      <c r="AM18" s="71"/>
      <c r="AN18" s="71"/>
      <c r="AO18" s="71"/>
      <c r="AP18" s="71"/>
    </row>
    <row r="19" spans="1:49" s="5" customFormat="1">
      <c r="A19" s="478">
        <f>'1-συμβολαια'!A19</f>
        <v>0</v>
      </c>
      <c r="B19" s="325"/>
      <c r="C19" s="446" t="str">
        <f>'1-συμβολαια'!C19</f>
        <v>υποθήκη δανείου</v>
      </c>
      <c r="D19" s="295" t="str">
        <f>'4-πολλυπρ'!D19</f>
        <v>τραπεζα ;;;??? [= ;;;???</v>
      </c>
      <c r="E19" s="295" t="str">
        <f>'4-πολλυπρ'!I19</f>
        <v>219-132κ</v>
      </c>
      <c r="F19" s="295">
        <f>'14-βιβλΕσ'!O19</f>
        <v>1762.9999999999998</v>
      </c>
      <c r="G19" s="279">
        <f>'14-βιβλΕσ'!Q19</f>
        <v>280</v>
      </c>
      <c r="H19" s="279">
        <f t="shared" si="0"/>
        <v>2042.9999999999998</v>
      </c>
      <c r="I19" s="447">
        <f t="shared" si="1"/>
        <v>5.9955979457079964</v>
      </c>
      <c r="J19" s="279">
        <f>'8-κ-15-17'!AG19</f>
        <v>11700.000000000002</v>
      </c>
      <c r="K19" s="447">
        <f t="shared" si="2"/>
        <v>34.336023477622895</v>
      </c>
      <c r="L19" s="279">
        <f>'14-βιβλΕσ'!R19</f>
        <v>3120</v>
      </c>
      <c r="M19" s="447">
        <f t="shared" si="3"/>
        <v>9.1562729273661034</v>
      </c>
      <c r="N19" s="279">
        <f>('14-βιβλΕσ'!N19+'14-βιβλΕσ'!O19+'14-βιβλΕσ'!R19)*30%</f>
        <v>5124</v>
      </c>
      <c r="O19" s="447">
        <f t="shared" si="4"/>
        <v>15.037417461482026</v>
      </c>
      <c r="P19" s="452"/>
      <c r="Q19" s="452"/>
      <c r="R19" s="452"/>
      <c r="S19" s="452"/>
      <c r="T19" s="452"/>
      <c r="U19" s="281">
        <f t="shared" si="12"/>
        <v>29060</v>
      </c>
      <c r="V19" s="406">
        <f t="shared" si="5"/>
        <v>85.282465150403524</v>
      </c>
      <c r="W19" s="279">
        <f t="shared" si="13"/>
        <v>58120</v>
      </c>
      <c r="X19" s="447">
        <f t="shared" si="6"/>
        <v>170.56493030080705</v>
      </c>
      <c r="Y19" s="281">
        <v>25135.640438499126</v>
      </c>
      <c r="Z19" s="452"/>
      <c r="AA19" s="452"/>
      <c r="AB19" s="452"/>
      <c r="AC19" s="279">
        <f>'1-συμβολαια'!L19+'8-κ-15-17'!AE19+'14-βιβλΕσ'!L19+'14-βιβλΕσ'!Q19+'14-βιβλΕσ'!R19</f>
        <v>29060</v>
      </c>
      <c r="AD19" s="447">
        <f t="shared" si="7"/>
        <v>85.282465150403524</v>
      </c>
      <c r="AE19" s="279">
        <f>'1-συμβολαια'!M19</f>
        <v>0</v>
      </c>
      <c r="AF19" s="447">
        <f t="shared" si="8"/>
        <v>0</v>
      </c>
      <c r="AG19" s="279">
        <f t="shared" si="9"/>
        <v>29060</v>
      </c>
      <c r="AH19" s="447">
        <f t="shared" si="10"/>
        <v>85.282465150403524</v>
      </c>
      <c r="AI19" s="404"/>
      <c r="AJ19" s="300">
        <f t="shared" si="11"/>
        <v>25135.640438499126</v>
      </c>
      <c r="AK19" s="448"/>
      <c r="AL19" s="71"/>
      <c r="AM19" s="71"/>
      <c r="AN19" s="71"/>
      <c r="AO19" s="71"/>
      <c r="AP19" s="71"/>
    </row>
    <row r="20" spans="1:49" s="5" customFormat="1">
      <c r="A20" s="478">
        <f>'1-συμβολαια'!A20</f>
        <v>0</v>
      </c>
      <c r="B20" s="325"/>
      <c r="C20" s="446" t="str">
        <f>'1-συμβολαια'!C20</f>
        <v>δανείου ΤΟΚΟΙ</v>
      </c>
      <c r="D20" s="295" t="str">
        <f>'4-πολλυπρ'!D20</f>
        <v>τραπεζα ;;;??? [= ;;;???</v>
      </c>
      <c r="E20" s="295" t="str">
        <f>'4-πολλυπρ'!I20</f>
        <v>219-132κ</v>
      </c>
      <c r="F20" s="295">
        <f>'14-βιβλΕσ'!O20</f>
        <v>3468.8317999999995</v>
      </c>
      <c r="G20" s="279">
        <f>'14-βιβλΕσ'!Q20</f>
        <v>100</v>
      </c>
      <c r="H20" s="279">
        <f t="shared" si="0"/>
        <v>3568.8317999999995</v>
      </c>
      <c r="I20" s="447">
        <f t="shared" si="1"/>
        <v>10.47346089508437</v>
      </c>
      <c r="J20" s="279">
        <f>'8-κ-15-17'!AG20</f>
        <v>24555.544000000002</v>
      </c>
      <c r="K20" s="447">
        <f t="shared" si="2"/>
        <v>72.063225238444616</v>
      </c>
      <c r="L20" s="279">
        <f>'14-βιβλΕσ'!R20</f>
        <v>300</v>
      </c>
      <c r="M20" s="447">
        <f t="shared" si="3"/>
        <v>0.88041085840058697</v>
      </c>
      <c r="N20" s="279">
        <f>('14-βιβλΕσ'!N20+'14-βιβλΕσ'!O20+'14-βιβλΕσ'!R20)*30%</f>
        <v>7509.6635999999999</v>
      </c>
      <c r="O20" s="447">
        <f t="shared" si="4"/>
        <v>22.038631254585471</v>
      </c>
      <c r="P20" s="452"/>
      <c r="Q20" s="452"/>
      <c r="R20" s="452"/>
      <c r="S20" s="452"/>
      <c r="T20" s="452"/>
      <c r="U20" s="281">
        <f t="shared" si="12"/>
        <v>49687.756000000001</v>
      </c>
      <c r="V20" s="406">
        <f t="shared" si="5"/>
        <v>145.81879970652972</v>
      </c>
      <c r="W20" s="279">
        <f t="shared" si="13"/>
        <v>99375.512000000002</v>
      </c>
      <c r="X20" s="447">
        <f t="shared" si="6"/>
        <v>291.63759941305943</v>
      </c>
      <c r="Y20" s="281">
        <v>42977.755299789373</v>
      </c>
      <c r="Z20" s="452"/>
      <c r="AA20" s="452"/>
      <c r="AB20" s="452"/>
      <c r="AC20" s="279">
        <f>'1-συμβολαια'!L20+'8-κ-15-17'!AE20+'14-βιβλΕσ'!L20+'14-βιβλΕσ'!Q20+'14-βιβλΕσ'!R20</f>
        <v>49687.756000000001</v>
      </c>
      <c r="AD20" s="447">
        <f t="shared" si="7"/>
        <v>145.81879970652972</v>
      </c>
      <c r="AE20" s="279">
        <f>'1-συμβολαια'!M20</f>
        <v>0</v>
      </c>
      <c r="AF20" s="447">
        <f t="shared" si="8"/>
        <v>0</v>
      </c>
      <c r="AG20" s="279">
        <f t="shared" si="9"/>
        <v>49687.756000000001</v>
      </c>
      <c r="AH20" s="447">
        <f t="shared" si="10"/>
        <v>145.81879970652972</v>
      </c>
      <c r="AI20" s="404"/>
      <c r="AJ20" s="300">
        <f t="shared" si="11"/>
        <v>42977.755299789373</v>
      </c>
      <c r="AK20" s="448"/>
      <c r="AL20" s="71"/>
      <c r="AM20" s="71"/>
      <c r="AN20" s="71"/>
      <c r="AO20" s="71"/>
      <c r="AP20" s="71"/>
    </row>
    <row r="21" spans="1:49" s="5" customFormat="1">
      <c r="A21" s="365" t="str">
        <f>'1-συμβολαια'!A21</f>
        <v xml:space="preserve">1ο    </v>
      </c>
      <c r="B21" s="325">
        <f>'1-συμβολαια'!B21</f>
        <v>33995</v>
      </c>
      <c r="C21" s="446" t="str">
        <f>'1-συμβολαια'!C21</f>
        <v>δάνειο τοκοχρεωλυτικό</v>
      </c>
      <c r="D21" s="295" t="str">
        <f>'4-πολλυπρ'!D21</f>
        <v>τραπεζα ;;;??? [= ;;;???</v>
      </c>
      <c r="E21" s="295" t="str">
        <f>'4-πολλυπρ'!I21</f>
        <v>219-132κ</v>
      </c>
      <c r="F21" s="295">
        <f>'14-βιβλΕσ'!O21</f>
        <v>906.5</v>
      </c>
      <c r="G21" s="279">
        <f>'14-βιβλΕσ'!Q21</f>
        <v>100</v>
      </c>
      <c r="H21" s="279">
        <f t="shared" si="0"/>
        <v>1006.5</v>
      </c>
      <c r="I21" s="447">
        <f t="shared" si="1"/>
        <v>2.9537784299339691</v>
      </c>
      <c r="J21" s="279">
        <f>'8-κ-15-17'!AG21</f>
        <v>2600.0000000000005</v>
      </c>
      <c r="K21" s="447">
        <f t="shared" si="2"/>
        <v>7.6302274394717546</v>
      </c>
      <c r="L21" s="279">
        <f>'14-βιβλΕσ'!R21</f>
        <v>3330</v>
      </c>
      <c r="M21" s="447">
        <f t="shared" si="3"/>
        <v>9.7725605282465153</v>
      </c>
      <c r="N21" s="279">
        <f>('14-βιβλΕσ'!N21+'14-βιβλΕσ'!O21+'14-βιβλΕσ'!R21)*30%</f>
        <v>2766</v>
      </c>
      <c r="O21" s="447">
        <f t="shared" si="4"/>
        <v>8.1173881144534121</v>
      </c>
      <c r="P21" s="452"/>
      <c r="Q21" s="452"/>
      <c r="R21" s="452"/>
      <c r="S21" s="452"/>
      <c r="T21" s="452"/>
      <c r="U21" s="281">
        <f t="shared" si="12"/>
        <v>11920</v>
      </c>
      <c r="V21" s="406">
        <f t="shared" si="5"/>
        <v>34.981658107116651</v>
      </c>
      <c r="W21" s="279">
        <f t="shared" si="13"/>
        <v>23840</v>
      </c>
      <c r="X21" s="447">
        <f t="shared" si="6"/>
        <v>69.963316214233302</v>
      </c>
      <c r="Y21" s="281">
        <v>9985.7465818206729</v>
      </c>
      <c r="Z21" s="452"/>
      <c r="AA21" s="452"/>
      <c r="AB21" s="452"/>
      <c r="AC21" s="279">
        <f>'1-συμβολαια'!L21+'8-κ-15-17'!AE21+'14-βιβλΕσ'!L21+'14-βιβλΕσ'!Q21+'14-βιβλΕσ'!R21</f>
        <v>14940</v>
      </c>
      <c r="AD21" s="447">
        <f t="shared" si="7"/>
        <v>43.844460748349228</v>
      </c>
      <c r="AE21" s="279">
        <f>'1-συμβολαια'!M21</f>
        <v>3020</v>
      </c>
      <c r="AF21" s="447">
        <f t="shared" si="8"/>
        <v>8.8628026412325749</v>
      </c>
      <c r="AG21" s="279">
        <f t="shared" si="9"/>
        <v>11920</v>
      </c>
      <c r="AH21" s="447">
        <f t="shared" si="10"/>
        <v>34.981658107116651</v>
      </c>
      <c r="AI21" s="404"/>
      <c r="AJ21" s="300">
        <f t="shared" si="11"/>
        <v>9985.7465818206729</v>
      </c>
      <c r="AK21" s="448"/>
      <c r="AL21" s="71"/>
      <c r="AM21" s="71"/>
      <c r="AN21" s="71"/>
      <c r="AO21" s="71"/>
      <c r="AP21" s="71"/>
    </row>
    <row r="22" spans="1:49" s="5" customFormat="1">
      <c r="A22" s="365">
        <f>'1-συμβολαια'!A22</f>
        <v>0</v>
      </c>
      <c r="B22" s="325"/>
      <c r="C22" s="446" t="str">
        <f>'1-συμβολαια'!C22</f>
        <v>υποθήκη δανείου</v>
      </c>
      <c r="D22" s="295" t="str">
        <f>'4-πολλυπρ'!D22</f>
        <v>τραπεζα ;;;??? [= ;;;???</v>
      </c>
      <c r="E22" s="295" t="str">
        <f>'4-πολλυπρ'!I22</f>
        <v>219-132κ</v>
      </c>
      <c r="F22" s="295">
        <f>'14-βιβλΕσ'!O22</f>
        <v>555.5</v>
      </c>
      <c r="G22" s="279">
        <f>'14-βιβλΕσ'!Q22</f>
        <v>280</v>
      </c>
      <c r="H22" s="279">
        <f t="shared" ref="H22:H23" si="14">F22+G22</f>
        <v>835.5</v>
      </c>
      <c r="I22" s="447">
        <f t="shared" ref="I22:I23" si="15">H22/340.75</f>
        <v>2.4519442406456347</v>
      </c>
      <c r="J22" s="279">
        <f>'8-κ-15-17'!AG22</f>
        <v>2600.0000000000005</v>
      </c>
      <c r="K22" s="447">
        <f t="shared" ref="K22:K23" si="16">J22/340.75</f>
        <v>7.6302274394717546</v>
      </c>
      <c r="L22" s="279">
        <f>'14-βιβλΕσ'!R22</f>
        <v>3120</v>
      </c>
      <c r="M22" s="447">
        <f t="shared" ref="M22:M23" si="17">L22/340.75</f>
        <v>9.1562729273661034</v>
      </c>
      <c r="N22" s="279">
        <f>('14-βιβλΕσ'!N22+'14-βιβλΕσ'!O22+'14-βιβλΕσ'!R22)*30%</f>
        <v>2709</v>
      </c>
      <c r="O22" s="447">
        <f t="shared" ref="O22:O23" si="18">N22/340.75</f>
        <v>7.9501100513573002</v>
      </c>
      <c r="P22" s="452"/>
      <c r="Q22" s="452"/>
      <c r="R22" s="452"/>
      <c r="S22" s="452"/>
      <c r="T22" s="452"/>
      <c r="U22" s="281">
        <f t="shared" si="12"/>
        <v>11910</v>
      </c>
      <c r="V22" s="406">
        <f t="shared" si="5"/>
        <v>34.9523110785033</v>
      </c>
      <c r="W22" s="279">
        <f t="shared" si="13"/>
        <v>23820</v>
      </c>
      <c r="X22" s="447">
        <f t="shared" ref="X22:X23" si="19">W22/340.75</f>
        <v>69.9046221570066</v>
      </c>
      <c r="Y22" s="281">
        <v>9977.3692776412936</v>
      </c>
      <c r="Z22" s="452"/>
      <c r="AA22" s="452"/>
      <c r="AB22" s="452"/>
      <c r="AC22" s="279">
        <f>'1-συμβολαια'!L22+'8-κ-15-17'!AE22+'14-βιβλΕσ'!L22+'14-βιβλΕσ'!Q22+'14-βιβλΕσ'!R22</f>
        <v>11910</v>
      </c>
      <c r="AD22" s="447">
        <f t="shared" ref="AD22:AD23" si="20">AC22/340.75</f>
        <v>34.9523110785033</v>
      </c>
      <c r="AE22" s="279">
        <f>'1-συμβολαια'!M22</f>
        <v>0</v>
      </c>
      <c r="AF22" s="447">
        <f t="shared" ref="AF22:AH23" si="21">AE22/340.75</f>
        <v>0</v>
      </c>
      <c r="AG22" s="279">
        <f t="shared" ref="AG22:AG23" si="22">AC22-AE22</f>
        <v>11910</v>
      </c>
      <c r="AH22" s="447">
        <f t="shared" si="21"/>
        <v>34.9523110785033</v>
      </c>
      <c r="AI22" s="404"/>
      <c r="AJ22" s="300">
        <f t="shared" ref="AJ22:AJ23" si="23">Y22+AB22</f>
        <v>9977.3692776412936</v>
      </c>
      <c r="AK22" s="448"/>
      <c r="AL22" s="71"/>
      <c r="AM22" s="71"/>
      <c r="AN22" s="71"/>
      <c r="AO22" s="71"/>
      <c r="AP22" s="71"/>
    </row>
    <row r="23" spans="1:49" s="5" customFormat="1" ht="12" thickBot="1">
      <c r="A23" s="366">
        <f>'1-συμβολαια'!A23</f>
        <v>0</v>
      </c>
      <c r="B23" s="367"/>
      <c r="C23" s="385" t="str">
        <f>'1-συμβολαια'!C23</f>
        <v>δανείου ΤΟΚΟΙ</v>
      </c>
      <c r="D23" s="368" t="str">
        <f>'4-πολλυπρ'!D23</f>
        <v>τραπεζα ;;;??? [= ;;;???</v>
      </c>
      <c r="E23" s="368" t="str">
        <f>'4-πολλυπρ'!I23</f>
        <v>219-132κ</v>
      </c>
      <c r="F23" s="368">
        <f>'14-βιβλΕσ'!O23</f>
        <v>977.16589999999997</v>
      </c>
      <c r="G23" s="370">
        <f>'14-βιβλΕσ'!Q23</f>
        <v>100</v>
      </c>
      <c r="H23" s="370">
        <f t="shared" si="14"/>
        <v>1077.1659</v>
      </c>
      <c r="I23" s="438">
        <f t="shared" si="15"/>
        <v>3.1611618488628026</v>
      </c>
      <c r="J23" s="370">
        <f>'8-κ-15-17'!AG23</f>
        <v>5777.7720000000008</v>
      </c>
      <c r="K23" s="438">
        <f t="shared" si="16"/>
        <v>16.956044020542922</v>
      </c>
      <c r="L23" s="370">
        <f>'14-βιβλΕσ'!R23</f>
        <v>300</v>
      </c>
      <c r="M23" s="438">
        <f t="shared" si="17"/>
        <v>0.88041085840058697</v>
      </c>
      <c r="N23" s="370">
        <f>('14-βιβλΕσ'!N23+'14-βιβλΕσ'!O23+'14-βιβλΕσ'!R23)*30%</f>
        <v>2526.3317999999999</v>
      </c>
      <c r="O23" s="438">
        <f t="shared" si="18"/>
        <v>7.4140331621423332</v>
      </c>
      <c r="P23" s="452"/>
      <c r="Q23" s="452"/>
      <c r="R23" s="452"/>
      <c r="S23" s="452"/>
      <c r="T23" s="452"/>
      <c r="U23" s="370">
        <f t="shared" si="12"/>
        <v>14298.878000000001</v>
      </c>
      <c r="V23" s="438">
        <f t="shared" si="5"/>
        <v>41.962958180484229</v>
      </c>
      <c r="W23" s="370">
        <f t="shared" si="13"/>
        <v>28597.756000000001</v>
      </c>
      <c r="X23" s="438">
        <f t="shared" si="19"/>
        <v>83.925916360968458</v>
      </c>
      <c r="Y23" s="370">
        <v>11978.605042984134</v>
      </c>
      <c r="Z23" s="452"/>
      <c r="AA23" s="452"/>
      <c r="AB23" s="452"/>
      <c r="AC23" s="370">
        <f>'1-συμβολαια'!L23+'8-κ-15-17'!AE23+'14-βιβλΕσ'!L23+'14-βιβλΕσ'!Q23+'14-βιβλΕσ'!R23</f>
        <v>14298.878000000001</v>
      </c>
      <c r="AD23" s="438">
        <f t="shared" si="20"/>
        <v>41.962958180484229</v>
      </c>
      <c r="AE23" s="279">
        <f>'1-συμβολαια'!M23</f>
        <v>0</v>
      </c>
      <c r="AF23" s="438">
        <f t="shared" si="21"/>
        <v>0</v>
      </c>
      <c r="AG23" s="370">
        <f t="shared" si="22"/>
        <v>14298.878000000001</v>
      </c>
      <c r="AH23" s="438">
        <f t="shared" si="21"/>
        <v>41.962958180484229</v>
      </c>
      <c r="AI23" s="412"/>
      <c r="AJ23" s="414">
        <f t="shared" si="23"/>
        <v>11978.605042984134</v>
      </c>
      <c r="AK23" s="449"/>
      <c r="AL23" s="372"/>
      <c r="AM23" s="372"/>
      <c r="AN23" s="372"/>
      <c r="AO23" s="372"/>
      <c r="AP23" s="372"/>
    </row>
    <row r="24" spans="1:49">
      <c r="A24" s="768" t="s">
        <v>35</v>
      </c>
      <c r="B24" s="769"/>
      <c r="C24" s="769"/>
      <c r="D24" s="769"/>
      <c r="E24" s="770"/>
      <c r="F24" s="261">
        <f t="shared" ref="F24:O24" si="24">SUM(F3:F23)</f>
        <v>54374.827200000007</v>
      </c>
      <c r="G24" s="261">
        <f t="shared" si="24"/>
        <v>3360</v>
      </c>
      <c r="H24" s="261">
        <f t="shared" si="24"/>
        <v>57734.827200000007</v>
      </c>
      <c r="I24" s="39">
        <f t="shared" si="24"/>
        <v>169.43456258253852</v>
      </c>
      <c r="J24" s="261">
        <f t="shared" si="24"/>
        <v>373822.17599999998</v>
      </c>
      <c r="K24" s="39">
        <f t="shared" si="24"/>
        <v>1097.0570095377846</v>
      </c>
      <c r="L24" s="261">
        <f t="shared" si="24"/>
        <v>47250</v>
      </c>
      <c r="M24" s="39">
        <f t="shared" si="24"/>
        <v>138.66471019809242</v>
      </c>
      <c r="N24" s="261">
        <f t="shared" si="24"/>
        <v>133778.6544</v>
      </c>
      <c r="O24" s="39">
        <f t="shared" si="24"/>
        <v>392.60059985326495</v>
      </c>
      <c r="P24" s="452"/>
      <c r="Q24" s="452"/>
      <c r="R24" s="452"/>
      <c r="S24" s="452"/>
      <c r="T24" s="452"/>
      <c r="U24" s="261">
        <f>SUM(U3:U23)</f>
        <v>823111.02400000021</v>
      </c>
      <c r="V24" s="39">
        <f>SUM(V3:V23)</f>
        <v>2415.5862773294207</v>
      </c>
      <c r="W24" s="261">
        <f>SUM(W3:W23)</f>
        <v>1646222.0480000004</v>
      </c>
      <c r="X24" s="39">
        <f>SUM(X3:X23)</f>
        <v>4831.1725546588414</v>
      </c>
      <c r="Y24" s="261">
        <f>SUM(Y3:Y23)</f>
        <v>1132678.6383915115</v>
      </c>
      <c r="Z24" s="452"/>
      <c r="AA24" s="452"/>
      <c r="AB24" s="452"/>
      <c r="AC24" s="261">
        <f t="shared" ref="AC24:AH24" si="25">SUM(AC3:AC23)</f>
        <v>826131.02400000021</v>
      </c>
      <c r="AD24" s="39">
        <f t="shared" si="25"/>
        <v>2424.4490799706532</v>
      </c>
      <c r="AE24" s="261">
        <f t="shared" si="25"/>
        <v>3020</v>
      </c>
      <c r="AF24" s="39">
        <f t="shared" si="25"/>
        <v>8.8628026412325749</v>
      </c>
      <c r="AG24" s="261">
        <f t="shared" si="25"/>
        <v>823111.02400000021</v>
      </c>
      <c r="AH24" s="39">
        <f t="shared" si="25"/>
        <v>2415.5862773294207</v>
      </c>
      <c r="AI24" s="39"/>
      <c r="AJ24" s="261">
        <f>SUM(AJ3:AJ23)</f>
        <v>1132678.6383915115</v>
      </c>
    </row>
    <row r="25" spans="1:49">
      <c r="L25" s="73"/>
      <c r="M25" s="73"/>
      <c r="N25" s="73"/>
      <c r="O25" s="73"/>
    </row>
    <row r="26" spans="1:49">
      <c r="L26" s="134"/>
      <c r="M26" s="134"/>
      <c r="N26" s="134"/>
      <c r="O26" s="134"/>
      <c r="AC26" s="134"/>
      <c r="AD26" s="134"/>
    </row>
    <row r="27" spans="1:49">
      <c r="AC27" s="135"/>
      <c r="AD27" s="135"/>
    </row>
    <row r="30" spans="1:49" ht="15">
      <c r="AL30" s="121"/>
      <c r="AM30" s="111"/>
      <c r="AN30" s="111"/>
      <c r="AO30" s="111"/>
      <c r="AP30" s="121"/>
    </row>
    <row r="31" spans="1:49" ht="15">
      <c r="AL31" s="122"/>
      <c r="AM31" s="122"/>
      <c r="AN31" s="122"/>
      <c r="AO31" s="122"/>
      <c r="AP31" s="122"/>
      <c r="AQ31" s="121"/>
      <c r="AR31" s="121"/>
      <c r="AS31" s="121"/>
      <c r="AT31" s="121"/>
      <c r="AU31" s="121"/>
      <c r="AV31" s="121"/>
      <c r="AW31" s="121"/>
    </row>
    <row r="32" spans="1:49" ht="15.75">
      <c r="AL32" s="121"/>
      <c r="AM32" s="123"/>
      <c r="AN32" s="123"/>
      <c r="AO32" s="123"/>
      <c r="AP32" s="123"/>
      <c r="AQ32" s="124"/>
      <c r="AR32" s="124"/>
      <c r="AS32" s="124"/>
      <c r="AT32" s="124"/>
      <c r="AU32" s="124"/>
      <c r="AV32" s="124"/>
      <c r="AW32" s="124"/>
    </row>
    <row r="33" spans="38:49" ht="15.75">
      <c r="AL33" s="121"/>
      <c r="AM33" s="125"/>
      <c r="AN33" s="125"/>
      <c r="AO33" s="125"/>
      <c r="AP33" s="125"/>
      <c r="AQ33" s="124"/>
      <c r="AR33" s="124"/>
      <c r="AS33" s="124"/>
      <c r="AT33" s="124"/>
      <c r="AU33" s="124"/>
      <c r="AV33" s="124"/>
      <c r="AW33" s="124"/>
    </row>
    <row r="34" spans="38:49" ht="15.75"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</row>
    <row r="35" spans="38:49" ht="15.75">
      <c r="AL35" s="124"/>
      <c r="AM35" s="124"/>
      <c r="AN35" s="124"/>
      <c r="AO35" s="124"/>
      <c r="AP35" s="124"/>
      <c r="AQ35" s="126"/>
      <c r="AR35" s="126"/>
      <c r="AS35" s="126"/>
      <c r="AT35" s="126"/>
      <c r="AU35" s="126"/>
      <c r="AV35" s="126"/>
      <c r="AW35" s="124"/>
    </row>
    <row r="36" spans="38:49" ht="15.75"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</row>
    <row r="37" spans="38:49" ht="15.75"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</row>
    <row r="38" spans="38:49" ht="15.75"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</row>
    <row r="39" spans="38:49" ht="15.75"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</row>
    <row r="40" spans="38:49" ht="15.75"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</row>
    <row r="41" spans="38:49" ht="15"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</row>
    <row r="42" spans="38:49" ht="15"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</row>
    <row r="43" spans="38:49" ht="15"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</row>
    <row r="44" spans="38:49" ht="15"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</row>
    <row r="45" spans="38:49" ht="15"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</row>
    <row r="46" spans="38:49" ht="15"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</row>
    <row r="47" spans="38:49" ht="15"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</row>
    <row r="48" spans="38:49" ht="15"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</row>
    <row r="49" spans="38:49" ht="15"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</row>
    <row r="50" spans="38:49" ht="15"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</row>
    <row r="51" spans="38:49" ht="15">
      <c r="AL51" s="121"/>
      <c r="AM51" s="121"/>
      <c r="AN51" s="121"/>
      <c r="AO51" s="121"/>
      <c r="AP51" s="121"/>
      <c r="AQ51" s="121"/>
      <c r="AR51" s="121"/>
      <c r="AS51" s="121"/>
      <c r="AT51" s="121"/>
      <c r="AU51" s="121"/>
      <c r="AV51" s="121"/>
      <c r="AW51" s="121"/>
    </row>
    <row r="52" spans="38:49" ht="15"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</row>
    <row r="53" spans="38:49" ht="15"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</row>
    <row r="54" spans="38:49" ht="15"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</row>
    <row r="55" spans="38:49" ht="15"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</row>
    <row r="56" spans="38:49" ht="15"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</row>
    <row r="57" spans="38:49" ht="15"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</row>
    <row r="58" spans="38:49" ht="15"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</row>
    <row r="59" spans="38:49" ht="15"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</row>
    <row r="60" spans="38:49" ht="15"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</row>
    <row r="61" spans="38:49" ht="15">
      <c r="AL61" s="121"/>
      <c r="AM61" s="121"/>
      <c r="AN61" s="121"/>
      <c r="AO61" s="121"/>
      <c r="AP61" s="121"/>
      <c r="AQ61" s="121"/>
      <c r="AR61" s="121"/>
      <c r="AS61" s="121"/>
      <c r="AT61" s="121"/>
      <c r="AU61" s="121"/>
      <c r="AV61" s="121"/>
      <c r="AW61" s="121"/>
    </row>
    <row r="62" spans="38:49" ht="15.75" customHeight="1">
      <c r="AL62" s="121"/>
      <c r="AM62" s="121"/>
      <c r="AN62" s="121"/>
      <c r="AO62" s="121"/>
      <c r="AP62" s="121"/>
      <c r="AQ62" s="121"/>
      <c r="AR62" s="121"/>
      <c r="AS62" s="121"/>
      <c r="AT62" s="121"/>
      <c r="AU62" s="121"/>
      <c r="AV62" s="121"/>
      <c r="AW62" s="121"/>
    </row>
    <row r="63" spans="38:49" ht="15"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</row>
    <row r="64" spans="38:49" ht="15"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</row>
    <row r="65" spans="38:49" ht="15.75">
      <c r="AL65" s="121"/>
      <c r="AM65" s="121"/>
      <c r="AN65" s="121"/>
      <c r="AO65" s="121"/>
      <c r="AP65" s="121"/>
      <c r="AQ65" s="127"/>
      <c r="AR65" s="127"/>
      <c r="AS65" s="127"/>
      <c r="AT65" s="127"/>
      <c r="AU65" s="127"/>
      <c r="AV65" s="127"/>
      <c r="AW65" s="127"/>
    </row>
    <row r="66" spans="38:49" ht="15.75" customHeight="1">
      <c r="AL66" s="121"/>
      <c r="AM66" s="121"/>
      <c r="AN66" s="121"/>
      <c r="AO66" s="121"/>
      <c r="AP66" s="121"/>
      <c r="AQ66" s="127"/>
      <c r="AR66" s="127"/>
      <c r="AS66" s="127"/>
      <c r="AT66" s="127"/>
      <c r="AU66" s="127"/>
      <c r="AV66" s="127"/>
      <c r="AW66" s="127"/>
    </row>
    <row r="67" spans="38:49" ht="15"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</row>
    <row r="68" spans="38:49" ht="15"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</row>
    <row r="69" spans="38:49" ht="15"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</row>
    <row r="70" spans="38:49" ht="15"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</row>
    <row r="71" spans="38:49" ht="15"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</row>
    <row r="72" spans="38:49" ht="15"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</row>
    <row r="73" spans="38:49" ht="15"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</row>
    <row r="74" spans="38:49" ht="15"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</row>
    <row r="75" spans="38:49" ht="15"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</row>
    <row r="76" spans="38:49" ht="15"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</row>
    <row r="77" spans="38:49" ht="15.75">
      <c r="AL77" s="121"/>
      <c r="AM77" s="121"/>
      <c r="AN77" s="121"/>
      <c r="AO77" s="121"/>
      <c r="AP77" s="121"/>
      <c r="AQ77" s="779"/>
      <c r="AR77" s="779"/>
      <c r="AS77" s="779"/>
      <c r="AT77" s="126"/>
      <c r="AU77" s="126"/>
      <c r="AV77" s="126"/>
      <c r="AW77" s="121"/>
    </row>
    <row r="78" spans="38:49" ht="15.75">
      <c r="AL78" s="121"/>
      <c r="AM78" s="121"/>
      <c r="AN78" s="121"/>
      <c r="AO78" s="121"/>
      <c r="AP78" s="121"/>
      <c r="AQ78" s="730"/>
      <c r="AR78" s="730"/>
      <c r="AS78" s="730"/>
      <c r="AT78" s="730"/>
      <c r="AU78" s="121"/>
      <c r="AV78" s="121"/>
      <c r="AW78" s="121"/>
    </row>
    <row r="79" spans="38:49" ht="15.75">
      <c r="AL79" s="121"/>
      <c r="AM79" s="121"/>
      <c r="AN79" s="121"/>
      <c r="AO79" s="121"/>
      <c r="AP79" s="121"/>
      <c r="AQ79" s="779"/>
      <c r="AR79" s="779"/>
      <c r="AS79" s="779"/>
      <c r="AT79" s="779"/>
      <c r="AU79" s="779"/>
      <c r="AV79" s="121"/>
      <c r="AW79" s="121"/>
    </row>
    <row r="80" spans="38:49" ht="15">
      <c r="AL80" s="121"/>
      <c r="AM80" s="121"/>
      <c r="AN80" s="121"/>
      <c r="AO80" s="121"/>
      <c r="AP80" s="121"/>
      <c r="AQ80" s="121"/>
      <c r="AR80" s="121"/>
      <c r="AS80" s="121"/>
      <c r="AT80" s="121"/>
      <c r="AU80" s="121"/>
      <c r="AV80" s="121"/>
      <c r="AW80" s="121"/>
    </row>
    <row r="81" spans="38:49" ht="15">
      <c r="AL81" s="121"/>
      <c r="AM81" s="121"/>
      <c r="AN81" s="121"/>
      <c r="AO81" s="121"/>
      <c r="AP81" s="121"/>
      <c r="AQ81" s="121"/>
      <c r="AR81" s="121"/>
      <c r="AS81" s="121"/>
      <c r="AT81" s="121"/>
      <c r="AU81" s="121"/>
      <c r="AV81" s="121"/>
      <c r="AW81" s="121"/>
    </row>
    <row r="82" spans="38:49" ht="15">
      <c r="AL82" s="121"/>
      <c r="AM82" s="121"/>
      <c r="AN82" s="121"/>
      <c r="AO82" s="121"/>
      <c r="AP82" s="121"/>
      <c r="AQ82" s="121"/>
      <c r="AR82" s="121"/>
      <c r="AS82" s="121"/>
      <c r="AT82" s="121"/>
      <c r="AU82" s="121"/>
      <c r="AV82" s="121"/>
      <c r="AW82" s="121"/>
    </row>
    <row r="83" spans="38:49" ht="15"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</row>
    <row r="84" spans="38:49" ht="15"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</row>
    <row r="85" spans="38:49" ht="15"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</row>
    <row r="86" spans="38:49" ht="15"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</row>
    <row r="87" spans="38:49" ht="15"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</row>
    <row r="88" spans="38:49" ht="15"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</row>
    <row r="89" spans="38:49" ht="15"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</row>
    <row r="90" spans="38:49" ht="15"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</row>
    <row r="91" spans="38:49" ht="15"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</row>
    <row r="92" spans="38:49" ht="15"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</row>
    <row r="93" spans="38:49" ht="15"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</row>
    <row r="94" spans="38:49" ht="15"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</row>
  </sheetData>
  <mergeCells count="22">
    <mergeCell ref="AQ77:AS77"/>
    <mergeCell ref="AQ78:AT78"/>
    <mergeCell ref="AQ79:AU79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24:E2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57"/>
  <sheetViews>
    <sheetView workbookViewId="0">
      <pane ySplit="1" topLeftCell="A2" activePane="bottomLeft" state="frozen"/>
      <selection pane="bottomLeft" activeCell="B27" sqref="B27"/>
    </sheetView>
  </sheetViews>
  <sheetFormatPr defaultRowHeight="11.25"/>
  <cols>
    <col min="1" max="1" width="13.7109375" style="3" bestFit="1" customWidth="1"/>
    <col min="2" max="2" width="28" style="3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14.85546875" style="3" customWidth="1"/>
    <col min="26" max="26" width="15.7109375" style="3" bestFit="1" customWidth="1"/>
    <col min="27" max="27" width="19.42578125" style="3" customWidth="1"/>
    <col min="28" max="16384" width="9.140625" style="3"/>
  </cols>
  <sheetData>
    <row r="1" spans="1:28">
      <c r="A1" s="199"/>
      <c r="B1" s="199"/>
      <c r="C1" s="357"/>
      <c r="D1" s="199" t="s">
        <v>305</v>
      </c>
      <c r="E1" s="199" t="s">
        <v>306</v>
      </c>
      <c r="F1" s="199" t="s">
        <v>307</v>
      </c>
      <c r="G1" s="199" t="s">
        <v>308</v>
      </c>
      <c r="H1" s="199" t="s">
        <v>309</v>
      </c>
      <c r="I1" s="199" t="s">
        <v>310</v>
      </c>
      <c r="J1" s="199" t="s">
        <v>311</v>
      </c>
      <c r="K1" s="200" t="s">
        <v>312</v>
      </c>
      <c r="L1" s="199" t="s">
        <v>313</v>
      </c>
      <c r="M1" s="199" t="s">
        <v>93</v>
      </c>
      <c r="N1" s="199" t="s">
        <v>314</v>
      </c>
      <c r="O1" s="199" t="s">
        <v>309</v>
      </c>
      <c r="P1" s="201" t="s">
        <v>29</v>
      </c>
      <c r="Q1" s="526" t="s">
        <v>315</v>
      </c>
      <c r="R1" s="527"/>
      <c r="S1" s="528"/>
      <c r="T1" s="342"/>
      <c r="U1" s="534" t="s">
        <v>388</v>
      </c>
      <c r="V1" s="535"/>
      <c r="W1" s="535"/>
      <c r="X1" s="529" t="s">
        <v>316</v>
      </c>
      <c r="Y1" s="529"/>
      <c r="Z1" s="529"/>
      <c r="AA1" s="529"/>
      <c r="AB1" s="530"/>
    </row>
    <row r="2" spans="1:28">
      <c r="A2" s="202" t="str">
        <f>'1-συμβολαια'!A3</f>
        <v>1ο  [;;;??τραπεζας</v>
      </c>
      <c r="B2" s="74" t="str">
        <f>'1-συμβολαια'!C3</f>
        <v>δάνειο τοκοχρεωλυτικό</v>
      </c>
      <c r="C2" s="202">
        <f>'1-συμβολαια'!D3</f>
        <v>1100000</v>
      </c>
      <c r="D2" s="74"/>
      <c r="E2" s="74"/>
      <c r="F2" s="74"/>
      <c r="G2" s="74"/>
      <c r="H2" s="74"/>
      <c r="I2" s="74"/>
      <c r="J2" s="74"/>
      <c r="K2" s="74">
        <f t="shared" ref="K2:K9" si="0">SUM(D2:I2)</f>
        <v>0</v>
      </c>
      <c r="L2" s="74"/>
      <c r="M2" s="74"/>
      <c r="N2" s="74"/>
      <c r="O2" s="74"/>
      <c r="P2" s="74"/>
      <c r="Q2" s="379"/>
      <c r="R2" s="74"/>
      <c r="S2" s="74"/>
      <c r="T2" s="343"/>
      <c r="U2" s="74"/>
      <c r="V2" s="74"/>
      <c r="W2" s="74"/>
      <c r="X2" s="74"/>
      <c r="Y2" s="74"/>
      <c r="Z2" s="74"/>
      <c r="AA2" s="74"/>
      <c r="AB2" s="74"/>
    </row>
    <row r="3" spans="1:28">
      <c r="A3" s="202">
        <f>'1-συμβολαια'!A4</f>
        <v>0</v>
      </c>
      <c r="B3" s="74" t="str">
        <f>'1-συμβολαια'!C4</f>
        <v>υποθήκη δανείου</v>
      </c>
      <c r="C3" s="202">
        <f>'1-συμβολαια'!D4</f>
        <v>1100000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43"/>
      <c r="U3" s="74"/>
      <c r="V3" s="74"/>
      <c r="W3" s="74"/>
      <c r="X3" s="74"/>
      <c r="Y3" s="74"/>
      <c r="Z3" s="74"/>
      <c r="AA3" s="74"/>
      <c r="AB3" s="74"/>
    </row>
    <row r="4" spans="1:28">
      <c r="A4" s="202">
        <f>'1-συμβολαια'!A5</f>
        <v>0</v>
      </c>
      <c r="B4" s="74" t="str">
        <f>'1-συμβολαια'!C5</f>
        <v>δανείου ΤΟΚΟΙ</v>
      </c>
      <c r="C4" s="202">
        <f>'1-συμβολαια'!D5</f>
        <v>2222222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43"/>
      <c r="U4" s="74"/>
      <c r="V4" s="74"/>
      <c r="W4" s="74"/>
      <c r="X4" s="74"/>
      <c r="Y4" s="74"/>
      <c r="Z4" s="74"/>
      <c r="AA4" s="74"/>
      <c r="AB4" s="74"/>
    </row>
    <row r="5" spans="1:28">
      <c r="A5" s="202" t="str">
        <f>'1-συμβολαια'!A6</f>
        <v>1ο  [;;;??τραπεζας</v>
      </c>
      <c r="B5" s="74" t="str">
        <f>'1-συμβολαια'!C6</f>
        <v>δάνειο τοκοχρεωλυτικό</v>
      </c>
      <c r="C5" s="202">
        <f>'1-συμβολαια'!D6</f>
        <v>600000</v>
      </c>
      <c r="D5" s="74"/>
      <c r="E5" s="74"/>
      <c r="F5" s="74"/>
      <c r="G5" s="74"/>
      <c r="H5" s="74"/>
      <c r="I5" s="74"/>
      <c r="J5" s="74"/>
      <c r="K5" s="74">
        <f t="shared" si="0"/>
        <v>0</v>
      </c>
      <c r="L5" s="74"/>
      <c r="M5" s="74"/>
      <c r="N5" s="74"/>
      <c r="O5" s="74"/>
      <c r="P5" s="74"/>
      <c r="Q5" s="74"/>
      <c r="R5" s="74"/>
      <c r="S5" s="74"/>
      <c r="T5" s="343"/>
      <c r="U5" s="74"/>
      <c r="V5" s="74"/>
      <c r="W5" s="74"/>
      <c r="X5" s="74"/>
      <c r="Y5" s="74"/>
      <c r="Z5" s="74"/>
      <c r="AA5" s="74"/>
      <c r="AB5" s="74"/>
    </row>
    <row r="6" spans="1:28">
      <c r="A6" s="202">
        <f>'1-συμβολαια'!A7</f>
        <v>0</v>
      </c>
      <c r="B6" s="74" t="str">
        <f>'1-συμβολαια'!C7</f>
        <v>υποθήκη δανείου</v>
      </c>
      <c r="C6" s="202">
        <f>'1-συμβολαια'!D7</f>
        <v>600000</v>
      </c>
      <c r="D6" s="74"/>
      <c r="E6" s="74"/>
      <c r="F6" s="74"/>
      <c r="G6" s="74"/>
      <c r="H6" s="74"/>
      <c r="I6" s="74"/>
      <c r="J6" s="74"/>
      <c r="K6" s="74">
        <f t="shared" si="0"/>
        <v>0</v>
      </c>
      <c r="L6" s="74"/>
      <c r="M6" s="74"/>
      <c r="N6" s="74"/>
      <c r="O6" s="74"/>
      <c r="P6" s="74"/>
      <c r="Q6" s="74"/>
      <c r="R6" s="74"/>
      <c r="S6" s="74"/>
      <c r="T6" s="343"/>
      <c r="U6" s="74"/>
      <c r="V6" s="74"/>
      <c r="W6" s="74"/>
      <c r="X6" s="74"/>
      <c r="Y6" s="74"/>
      <c r="Z6" s="74"/>
      <c r="AA6" s="74"/>
      <c r="AB6" s="74"/>
    </row>
    <row r="7" spans="1:28">
      <c r="A7" s="202">
        <f>'1-συμβολαια'!A8</f>
        <v>0</v>
      </c>
      <c r="B7" s="74" t="str">
        <f>'1-συμβολαια'!C8</f>
        <v>δανείου ΤΟΚΟΙ</v>
      </c>
      <c r="C7" s="202">
        <f>'1-συμβολαια'!D8</f>
        <v>1222222</v>
      </c>
      <c r="D7" s="74"/>
      <c r="E7" s="74"/>
      <c r="F7" s="74"/>
      <c r="G7" s="74"/>
      <c r="H7" s="74"/>
      <c r="I7" s="74"/>
      <c r="J7" s="74"/>
      <c r="K7" s="74">
        <f t="shared" si="0"/>
        <v>0</v>
      </c>
      <c r="L7" s="74"/>
      <c r="M7" s="74"/>
      <c r="N7" s="74"/>
      <c r="O7" s="74"/>
      <c r="P7" s="74"/>
      <c r="Q7" s="74"/>
      <c r="R7" s="74"/>
      <c r="S7" s="74"/>
      <c r="T7" s="343"/>
      <c r="U7" s="74"/>
      <c r="V7" s="74"/>
      <c r="W7" s="74"/>
      <c r="X7" s="74"/>
      <c r="Y7" s="74"/>
      <c r="Z7" s="74"/>
      <c r="AA7" s="74"/>
      <c r="AB7" s="74"/>
    </row>
    <row r="8" spans="1:28">
      <c r="A8" s="202" t="str">
        <f>'1-συμβολαια'!A9</f>
        <v>1ο  [;;;??τραπεζας</v>
      </c>
      <c r="B8" s="74" t="str">
        <f>'1-συμβολαια'!C9</f>
        <v>δάνειο τοκοχρεωλυτικό</v>
      </c>
      <c r="C8" s="202">
        <f>'1-συμβολαια'!D9</f>
        <v>700000</v>
      </c>
      <c r="D8" s="74"/>
      <c r="E8" s="74"/>
      <c r="F8" s="74"/>
      <c r="G8" s="74"/>
      <c r="H8" s="74"/>
      <c r="I8" s="74"/>
      <c r="J8" s="74"/>
      <c r="K8" s="74">
        <f t="shared" si="0"/>
        <v>0</v>
      </c>
      <c r="L8" s="74"/>
      <c r="M8" s="74"/>
      <c r="N8" s="74"/>
      <c r="O8" s="74"/>
      <c r="P8" s="74"/>
      <c r="Q8" s="74"/>
      <c r="R8" s="74"/>
      <c r="S8" s="74"/>
      <c r="T8" s="343"/>
      <c r="U8" s="74"/>
      <c r="V8" s="74"/>
      <c r="W8" s="74"/>
      <c r="X8" s="74"/>
      <c r="Y8" s="74"/>
      <c r="Z8" s="74"/>
      <c r="AA8" s="74"/>
      <c r="AB8" s="74"/>
    </row>
    <row r="9" spans="1:28">
      <c r="A9" s="202">
        <f>'1-συμβολαια'!A10</f>
        <v>0</v>
      </c>
      <c r="B9" s="74" t="str">
        <f>'1-συμβολαια'!C10</f>
        <v>υποθήκη δανείου</v>
      </c>
      <c r="C9" s="202">
        <f>'1-συμβολαια'!D10</f>
        <v>700000</v>
      </c>
      <c r="D9" s="74"/>
      <c r="E9" s="74"/>
      <c r="F9" s="74"/>
      <c r="G9" s="74"/>
      <c r="H9" s="74"/>
      <c r="I9" s="74"/>
      <c r="J9" s="74"/>
      <c r="K9" s="74">
        <f t="shared" si="0"/>
        <v>0</v>
      </c>
      <c r="L9" s="74"/>
      <c r="M9" s="74"/>
      <c r="N9" s="74"/>
      <c r="O9" s="74"/>
      <c r="P9" s="74"/>
      <c r="Q9" s="74"/>
      <c r="R9" s="74"/>
      <c r="S9" s="74"/>
      <c r="T9" s="343"/>
      <c r="U9" s="74"/>
      <c r="V9" s="74"/>
      <c r="W9" s="74"/>
      <c r="X9" s="74"/>
      <c r="Y9" s="74"/>
      <c r="Z9" s="74"/>
      <c r="AA9" s="74"/>
      <c r="AB9" s="74"/>
    </row>
    <row r="10" spans="1:28">
      <c r="A10" s="202">
        <f>'1-συμβολαια'!A11</f>
        <v>0</v>
      </c>
      <c r="B10" s="74" t="str">
        <f>'1-συμβολαια'!C11</f>
        <v>δανείου ΤΟΚΟΙ</v>
      </c>
      <c r="C10" s="202">
        <f>'1-συμβολαια'!D11</f>
        <v>1444444</v>
      </c>
      <c r="D10" s="74"/>
      <c r="E10" s="74"/>
      <c r="F10" s="74"/>
      <c r="G10" s="74"/>
      <c r="H10" s="74"/>
      <c r="I10" s="74"/>
      <c r="J10" s="74"/>
      <c r="K10" s="74">
        <f t="shared" ref="K10:K19" si="1">SUM(D10:I10)</f>
        <v>0</v>
      </c>
      <c r="L10" s="74"/>
      <c r="M10" s="74"/>
      <c r="N10" s="74"/>
      <c r="O10" s="74"/>
      <c r="P10" s="74"/>
      <c r="Q10" s="74"/>
      <c r="R10" s="74"/>
      <c r="S10" s="74"/>
      <c r="T10" s="343"/>
      <c r="U10" s="74"/>
      <c r="V10" s="74"/>
      <c r="W10" s="74"/>
      <c r="X10" s="74"/>
      <c r="Y10" s="74"/>
      <c r="Z10" s="74"/>
      <c r="AA10" s="74"/>
      <c r="AB10" s="74"/>
    </row>
    <row r="11" spans="1:28">
      <c r="A11" s="202" t="str">
        <f>'1-συμβολαια'!A12</f>
        <v>1ο  [;;;??τραπεζας</v>
      </c>
      <c r="B11" s="74" t="str">
        <f>'1-συμβολαια'!C12</f>
        <v>δάνειο τοκοχρεωλυτικό</v>
      </c>
      <c r="C11" s="202">
        <f>'1-συμβολαια'!D12</f>
        <v>1300000</v>
      </c>
      <c r="D11" s="74"/>
      <c r="E11" s="74"/>
      <c r="F11" s="74"/>
      <c r="G11" s="74"/>
      <c r="H11" s="74"/>
      <c r="I11" s="74"/>
      <c r="J11" s="74"/>
      <c r="K11" s="74">
        <f t="shared" si="1"/>
        <v>0</v>
      </c>
      <c r="L11" s="74"/>
      <c r="M11" s="74"/>
      <c r="N11" s="74"/>
      <c r="O11" s="74"/>
      <c r="P11" s="74"/>
      <c r="Q11" s="74"/>
      <c r="R11" s="74"/>
      <c r="S11" s="74"/>
      <c r="T11" s="343"/>
      <c r="U11" s="74"/>
      <c r="V11" s="74"/>
      <c r="W11" s="74"/>
      <c r="X11" s="74"/>
      <c r="Y11" s="74"/>
      <c r="Z11" s="74"/>
      <c r="AA11" s="74"/>
      <c r="AB11" s="74"/>
    </row>
    <row r="12" spans="1:28">
      <c r="A12" s="202">
        <f>'1-συμβολαια'!A13</f>
        <v>0</v>
      </c>
      <c r="B12" s="74" t="str">
        <f>'1-συμβολαια'!C13</f>
        <v>υποθήκη δανείου</v>
      </c>
      <c r="C12" s="202">
        <f>'1-συμβολαια'!D13</f>
        <v>1300000</v>
      </c>
      <c r="D12" s="74"/>
      <c r="E12" s="74"/>
      <c r="F12" s="74"/>
      <c r="G12" s="74"/>
      <c r="H12" s="74"/>
      <c r="I12" s="74"/>
      <c r="J12" s="74"/>
      <c r="K12" s="74">
        <f t="shared" si="1"/>
        <v>0</v>
      </c>
      <c r="L12" s="74"/>
      <c r="M12" s="74"/>
      <c r="N12" s="74"/>
      <c r="O12" s="74"/>
      <c r="P12" s="74"/>
      <c r="Q12" s="74"/>
      <c r="R12" s="74"/>
      <c r="S12" s="74"/>
      <c r="T12" s="343"/>
      <c r="U12" s="74"/>
      <c r="V12" s="74"/>
      <c r="W12" s="74"/>
      <c r="X12" s="74"/>
      <c r="Y12" s="74"/>
      <c r="Z12" s="74"/>
      <c r="AA12" s="74"/>
      <c r="AB12" s="74"/>
    </row>
    <row r="13" spans="1:28">
      <c r="A13" s="202">
        <f>'1-συμβολαια'!A14</f>
        <v>0</v>
      </c>
      <c r="B13" s="74" t="str">
        <f>'1-συμβολαια'!C14</f>
        <v>δανείου ΤΟΚΟΙ</v>
      </c>
      <c r="C13" s="202">
        <f>'1-συμβολαια'!D14</f>
        <v>2666666</v>
      </c>
      <c r="D13" s="74"/>
      <c r="E13" s="74"/>
      <c r="F13" s="74"/>
      <c r="G13" s="74"/>
      <c r="H13" s="74"/>
      <c r="I13" s="74"/>
      <c r="J13" s="74"/>
      <c r="K13" s="74">
        <f t="shared" si="1"/>
        <v>0</v>
      </c>
      <c r="L13" s="74"/>
      <c r="M13" s="74"/>
      <c r="N13" s="74"/>
      <c r="O13" s="74"/>
      <c r="P13" s="74"/>
      <c r="Q13" s="74"/>
      <c r="R13" s="74"/>
      <c r="S13" s="74"/>
      <c r="T13" s="343"/>
      <c r="U13" s="74"/>
      <c r="V13" s="74"/>
      <c r="W13" s="74"/>
      <c r="X13" s="74"/>
      <c r="Y13" s="74"/>
      <c r="Z13" s="74"/>
      <c r="AA13" s="74"/>
      <c r="AB13" s="74"/>
    </row>
    <row r="14" spans="1:28">
      <c r="A14" s="202" t="str">
        <f>'1-συμβολαια'!A15</f>
        <v>1ο  [;;;??τραπεζας</v>
      </c>
      <c r="B14" s="74" t="str">
        <f>'1-συμβολαια'!C15</f>
        <v>δάνειο τοκοχρεωλυτικό</v>
      </c>
      <c r="C14" s="202">
        <f>'1-συμβολαια'!D15</f>
        <v>2300000</v>
      </c>
      <c r="D14" s="74"/>
      <c r="E14" s="74"/>
      <c r="F14" s="74"/>
      <c r="G14" s="74"/>
      <c r="H14" s="74"/>
      <c r="I14" s="74"/>
      <c r="J14" s="74"/>
      <c r="K14" s="74">
        <f t="shared" si="1"/>
        <v>0</v>
      </c>
      <c r="L14" s="74"/>
      <c r="M14" s="74"/>
      <c r="N14" s="74"/>
      <c r="O14" s="74"/>
      <c r="P14" s="74"/>
      <c r="Q14" s="74"/>
      <c r="R14" s="74"/>
      <c r="S14" s="74"/>
      <c r="T14" s="343"/>
      <c r="U14" s="74"/>
      <c r="V14" s="74"/>
      <c r="W14" s="74"/>
      <c r="X14" s="74"/>
      <c r="Y14" s="74"/>
      <c r="Z14" s="74"/>
      <c r="AA14" s="74"/>
      <c r="AB14" s="74"/>
    </row>
    <row r="15" spans="1:28">
      <c r="A15" s="202">
        <f>'1-συμβολαια'!A16</f>
        <v>0</v>
      </c>
      <c r="B15" s="74" t="str">
        <f>'1-συμβολαια'!C16</f>
        <v>υποθήκη δανείου</v>
      </c>
      <c r="C15" s="202">
        <f>'1-συμβολαια'!D16</f>
        <v>2300000</v>
      </c>
      <c r="D15" s="74"/>
      <c r="E15" s="74"/>
      <c r="F15" s="74"/>
      <c r="G15" s="74"/>
      <c r="H15" s="74"/>
      <c r="I15" s="74"/>
      <c r="J15" s="74"/>
      <c r="K15" s="74">
        <f t="shared" si="1"/>
        <v>0</v>
      </c>
      <c r="L15" s="74"/>
      <c r="M15" s="74"/>
      <c r="N15" s="74"/>
      <c r="O15" s="74"/>
      <c r="P15" s="74"/>
      <c r="Q15" s="74"/>
      <c r="R15" s="74"/>
      <c r="S15" s="74"/>
      <c r="T15" s="343"/>
      <c r="U15" s="74"/>
      <c r="V15" s="74"/>
      <c r="W15" s="74"/>
      <c r="X15" s="74"/>
      <c r="Y15" s="74"/>
      <c r="Z15" s="74"/>
      <c r="AA15" s="74"/>
      <c r="AB15" s="74"/>
    </row>
    <row r="16" spans="1:28">
      <c r="A16" s="202">
        <f>'1-συμβολαια'!A17</f>
        <v>0</v>
      </c>
      <c r="B16" s="74" t="str">
        <f>'1-συμβολαια'!C17</f>
        <v>δανείου ΤΟΚΟΙ</v>
      </c>
      <c r="C16" s="202">
        <f>'1-συμβολαια'!D17</f>
        <v>4666666</v>
      </c>
      <c r="D16" s="74"/>
      <c r="E16" s="74"/>
      <c r="F16" s="74"/>
      <c r="G16" s="74"/>
      <c r="H16" s="74"/>
      <c r="I16" s="74"/>
      <c r="J16" s="74"/>
      <c r="K16" s="74">
        <f t="shared" si="1"/>
        <v>0</v>
      </c>
      <c r="L16" s="74"/>
      <c r="M16" s="74"/>
      <c r="N16" s="74"/>
      <c r="O16" s="74"/>
      <c r="P16" s="74"/>
      <c r="Q16" s="74"/>
      <c r="R16" s="74"/>
      <c r="S16" s="74"/>
      <c r="T16" s="343"/>
      <c r="U16" s="74"/>
      <c r="V16" s="74"/>
      <c r="W16" s="74"/>
      <c r="X16" s="74"/>
      <c r="Y16" s="74"/>
      <c r="Z16" s="74"/>
      <c r="AA16" s="74"/>
      <c r="AB16" s="74"/>
    </row>
    <row r="17" spans="1:28">
      <c r="A17" s="202" t="str">
        <f>'1-συμβολαια'!A18</f>
        <v>1ο  [;;;??τραπεζας</v>
      </c>
      <c r="B17" s="74" t="str">
        <f>'1-συμβολαια'!C18</f>
        <v>δάνειο τοκοχρεωλυτικό</v>
      </c>
      <c r="C17" s="202">
        <f>'1-συμβολαια'!D18</f>
        <v>900000</v>
      </c>
      <c r="D17" s="74"/>
      <c r="E17" s="74"/>
      <c r="F17" s="74"/>
      <c r="G17" s="74"/>
      <c r="H17" s="74"/>
      <c r="I17" s="74"/>
      <c r="J17" s="74"/>
      <c r="K17" s="74">
        <f t="shared" si="1"/>
        <v>0</v>
      </c>
      <c r="L17" s="74"/>
      <c r="M17" s="74"/>
      <c r="N17" s="74"/>
      <c r="O17" s="74"/>
      <c r="P17" s="74"/>
      <c r="Q17" s="74"/>
      <c r="R17" s="74"/>
      <c r="S17" s="74"/>
      <c r="T17" s="343"/>
      <c r="U17" s="74"/>
      <c r="V17" s="74"/>
      <c r="W17" s="74"/>
      <c r="X17" s="74"/>
      <c r="Y17" s="74"/>
      <c r="Z17" s="74"/>
      <c r="AA17" s="74"/>
      <c r="AB17" s="74"/>
    </row>
    <row r="18" spans="1:28">
      <c r="A18" s="202">
        <f>'1-συμβολαια'!A19</f>
        <v>0</v>
      </c>
      <c r="B18" s="74" t="str">
        <f>'1-συμβολαια'!C19</f>
        <v>υποθήκη δανείου</v>
      </c>
      <c r="C18" s="202">
        <f>'1-συμβολαια'!D19</f>
        <v>900000</v>
      </c>
      <c r="D18" s="74"/>
      <c r="E18" s="74"/>
      <c r="F18" s="74"/>
      <c r="G18" s="74"/>
      <c r="H18" s="74"/>
      <c r="I18" s="74"/>
      <c r="J18" s="74"/>
      <c r="K18" s="74">
        <f t="shared" si="1"/>
        <v>0</v>
      </c>
      <c r="L18" s="74"/>
      <c r="M18" s="74"/>
      <c r="N18" s="74"/>
      <c r="O18" s="74"/>
      <c r="P18" s="74"/>
      <c r="Q18" s="74"/>
      <c r="R18" s="74"/>
      <c r="S18" s="74"/>
      <c r="T18" s="343"/>
      <c r="U18" s="74"/>
      <c r="V18" s="74"/>
      <c r="W18" s="74"/>
      <c r="X18" s="74"/>
      <c r="Y18" s="74"/>
      <c r="Z18" s="74"/>
      <c r="AA18" s="74"/>
      <c r="AB18" s="74"/>
    </row>
    <row r="19" spans="1:28">
      <c r="A19" s="202">
        <f>'1-συμβολαια'!A20</f>
        <v>0</v>
      </c>
      <c r="B19" s="74" t="str">
        <f>'1-συμβολαια'!C20</f>
        <v>δανείου ΤΟΚΟΙ</v>
      </c>
      <c r="C19" s="202">
        <f>'1-συμβολαια'!D20</f>
        <v>1888888</v>
      </c>
      <c r="D19" s="74"/>
      <c r="E19" s="74"/>
      <c r="F19" s="74"/>
      <c r="G19" s="74"/>
      <c r="H19" s="74"/>
      <c r="I19" s="74"/>
      <c r="J19" s="74"/>
      <c r="K19" s="74">
        <f t="shared" si="1"/>
        <v>0</v>
      </c>
      <c r="L19" s="74"/>
      <c r="M19" s="74"/>
      <c r="N19" s="74"/>
      <c r="O19" s="74"/>
      <c r="P19" s="74"/>
      <c r="Q19" s="74"/>
      <c r="R19" s="74"/>
      <c r="S19" s="74"/>
      <c r="T19" s="343"/>
      <c r="U19" s="74"/>
      <c r="V19" s="74"/>
      <c r="W19" s="74"/>
      <c r="X19" s="74"/>
      <c r="Y19" s="74"/>
      <c r="Z19" s="74"/>
      <c r="AA19" s="74"/>
      <c r="AB19" s="74"/>
    </row>
    <row r="20" spans="1:28">
      <c r="A20" s="202" t="str">
        <f>'1-συμβολαια'!A21</f>
        <v xml:space="preserve">1ο    </v>
      </c>
      <c r="B20" s="74" t="str">
        <f>'1-συμβολαια'!C21</f>
        <v>δάνειο τοκοχρεωλυτικό</v>
      </c>
      <c r="C20" s="202">
        <f>'1-συμβολαια'!D21</f>
        <v>200000</v>
      </c>
      <c r="D20" s="463"/>
      <c r="E20" s="463"/>
      <c r="F20" s="463"/>
      <c r="G20" s="463"/>
      <c r="H20" s="463"/>
      <c r="I20" s="463"/>
      <c r="J20" s="463"/>
      <c r="K20" s="463">
        <f t="shared" ref="K20:K22" si="2">SUM(D20:I20)</f>
        <v>0</v>
      </c>
      <c r="L20" s="74"/>
      <c r="M20" s="74"/>
      <c r="N20" s="74"/>
      <c r="O20" s="74"/>
      <c r="P20" s="74"/>
      <c r="Q20" s="74"/>
      <c r="R20" s="74"/>
      <c r="S20" s="74"/>
      <c r="T20" s="343"/>
      <c r="U20" s="74"/>
      <c r="V20" s="74"/>
      <c r="W20" s="74"/>
      <c r="X20" s="74"/>
      <c r="Y20" s="74"/>
      <c r="Z20" s="74"/>
      <c r="AA20" s="74"/>
      <c r="AB20" s="74"/>
    </row>
    <row r="21" spans="1:28">
      <c r="A21" s="202">
        <f>'1-συμβολαια'!A22</f>
        <v>0</v>
      </c>
      <c r="B21" s="74" t="str">
        <f>'1-συμβολαια'!C22</f>
        <v>υποθήκη δανείου</v>
      </c>
      <c r="C21" s="202">
        <f>'1-συμβολαια'!D22</f>
        <v>200000</v>
      </c>
      <c r="D21" s="74"/>
      <c r="E21" s="74"/>
      <c r="F21" s="74"/>
      <c r="G21" s="74"/>
      <c r="H21" s="74"/>
      <c r="I21" s="74"/>
      <c r="J21" s="74"/>
      <c r="K21" s="74">
        <f t="shared" si="2"/>
        <v>0</v>
      </c>
      <c r="L21" s="74"/>
      <c r="M21" s="74"/>
      <c r="N21" s="74"/>
      <c r="O21" s="74"/>
      <c r="P21" s="74"/>
      <c r="Q21" s="74"/>
      <c r="R21" s="74">
        <v>21</v>
      </c>
      <c r="S21" s="74">
        <v>51</v>
      </c>
      <c r="T21" s="343"/>
      <c r="U21" s="74"/>
      <c r="V21" s="74"/>
      <c r="W21" s="74"/>
      <c r="X21" s="74"/>
      <c r="Y21" s="74"/>
      <c r="Z21" s="74"/>
      <c r="AA21" s="74"/>
      <c r="AB21" s="74"/>
    </row>
    <row r="22" spans="1:28" ht="12" thickBot="1">
      <c r="A22" s="468">
        <f>'1-συμβολαια'!A23</f>
        <v>0</v>
      </c>
      <c r="B22" s="268" t="str">
        <f>'1-συμβολαια'!C23</f>
        <v>δανείου ΤΟΚΟΙ</v>
      </c>
      <c r="C22" s="468">
        <f>'1-συμβολαια'!D23</f>
        <v>444444</v>
      </c>
      <c r="D22" s="268"/>
      <c r="E22" s="268"/>
      <c r="F22" s="268"/>
      <c r="G22" s="268"/>
      <c r="H22" s="268"/>
      <c r="I22" s="268"/>
      <c r="J22" s="268"/>
      <c r="K22" s="268">
        <f t="shared" si="2"/>
        <v>0</v>
      </c>
      <c r="L22" s="268"/>
      <c r="M22" s="268"/>
      <c r="N22" s="268"/>
      <c r="O22" s="268"/>
      <c r="P22" s="268"/>
      <c r="Q22" s="268"/>
      <c r="R22" s="268"/>
      <c r="S22" s="268"/>
      <c r="T22" s="469"/>
      <c r="U22" s="268"/>
      <c r="V22" s="268"/>
      <c r="W22" s="268"/>
      <c r="X22" s="268"/>
      <c r="Y22" s="268"/>
      <c r="Z22" s="268"/>
      <c r="AA22" s="268"/>
      <c r="AB22" s="268"/>
    </row>
    <row r="23" spans="1:28">
      <c r="A23" s="531" t="str">
        <f>'1-συμβολαια'!A24</f>
        <v>σύνολο</v>
      </c>
      <c r="B23" s="532"/>
      <c r="C23" s="533"/>
      <c r="D23" s="74">
        <f t="shared" ref="D23:K23" si="3">SUM(D2:D22)</f>
        <v>0</v>
      </c>
      <c r="E23" s="74">
        <f t="shared" si="3"/>
        <v>0</v>
      </c>
      <c r="F23" s="74">
        <f t="shared" si="3"/>
        <v>0</v>
      </c>
      <c r="G23" s="74">
        <f t="shared" si="3"/>
        <v>0</v>
      </c>
      <c r="H23" s="74">
        <f t="shared" si="3"/>
        <v>0</v>
      </c>
      <c r="I23" s="74">
        <f t="shared" si="3"/>
        <v>0</v>
      </c>
      <c r="J23" s="74">
        <f t="shared" si="3"/>
        <v>0</v>
      </c>
      <c r="K23" s="74">
        <f t="shared" si="3"/>
        <v>0</v>
      </c>
    </row>
    <row r="24" spans="1:28">
      <c r="J24" s="2"/>
    </row>
    <row r="25" spans="1:28">
      <c r="C25" s="7" t="s">
        <v>389</v>
      </c>
      <c r="I25" s="5"/>
    </row>
    <row r="26" spans="1:28">
      <c r="J26" s="2"/>
    </row>
    <row r="27" spans="1:28">
      <c r="H27" s="165"/>
    </row>
    <row r="28" spans="1:28">
      <c r="J28" s="2"/>
    </row>
    <row r="29" spans="1:28">
      <c r="E29" s="113"/>
      <c r="J29" s="2"/>
    </row>
    <row r="30" spans="1:28">
      <c r="E30" s="6"/>
      <c r="J30" s="2"/>
    </row>
    <row r="33" spans="3:17">
      <c r="C33" s="54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3:17">
      <c r="C34" s="54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3:17">
      <c r="C35" s="54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3:17">
      <c r="C36" s="358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</row>
    <row r="37" spans="3:17">
      <c r="C37" s="359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</row>
    <row r="38" spans="3:17">
      <c r="C38" s="5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</row>
    <row r="39" spans="3:17">
      <c r="D39" s="5"/>
    </row>
    <row r="40" spans="3:17">
      <c r="D40" s="5"/>
      <c r="L40" s="298"/>
      <c r="M40" s="7"/>
      <c r="N40" s="7"/>
      <c r="O40" s="7"/>
      <c r="P40" s="7"/>
      <c r="Q40" s="7"/>
    </row>
    <row r="41" spans="3:17">
      <c r="D41" s="5"/>
      <c r="L41" s="2"/>
      <c r="M41" s="7"/>
      <c r="N41" s="7"/>
      <c r="O41" s="7"/>
      <c r="P41" s="7"/>
      <c r="Q41" s="7"/>
    </row>
    <row r="42" spans="3:17">
      <c r="D42" s="5"/>
      <c r="L42" s="2"/>
      <c r="M42" s="7"/>
      <c r="N42" s="7"/>
      <c r="O42" s="7"/>
      <c r="P42" s="7"/>
      <c r="Q42" s="7"/>
    </row>
    <row r="43" spans="3:17">
      <c r="D43" s="5"/>
      <c r="L43" s="2"/>
      <c r="M43" s="7"/>
      <c r="N43" s="7"/>
      <c r="O43" s="7"/>
      <c r="P43" s="7"/>
      <c r="Q43" s="7"/>
    </row>
    <row r="44" spans="3:17">
      <c r="D44" s="5"/>
      <c r="L44" s="2"/>
      <c r="M44" s="7"/>
      <c r="N44" s="7"/>
      <c r="O44" s="7"/>
      <c r="P44" s="7"/>
      <c r="Q44" s="231"/>
    </row>
    <row r="45" spans="3:17">
      <c r="D45" s="5"/>
      <c r="L45" s="2"/>
      <c r="M45" s="7"/>
      <c r="N45" s="7"/>
      <c r="O45" s="7"/>
      <c r="P45" s="7"/>
      <c r="Q45" s="231"/>
    </row>
    <row r="46" spans="3:17">
      <c r="D46" s="5"/>
      <c r="L46" s="298"/>
      <c r="M46" s="7"/>
      <c r="N46" s="7"/>
      <c r="O46" s="7"/>
      <c r="P46" s="7"/>
      <c r="Q46" s="7"/>
    </row>
    <row r="47" spans="3:17">
      <c r="L47" s="2"/>
      <c r="M47" s="7"/>
      <c r="N47" s="7"/>
      <c r="O47" s="7"/>
      <c r="P47" s="7"/>
      <c r="Q47" s="7"/>
    </row>
    <row r="48" spans="3:17">
      <c r="L48" s="2"/>
      <c r="M48" s="7"/>
      <c r="N48" s="7"/>
      <c r="O48" s="7"/>
      <c r="P48" s="7"/>
      <c r="Q48" s="7"/>
    </row>
    <row r="49" spans="12:17">
      <c r="L49" s="2"/>
      <c r="M49" s="7"/>
      <c r="N49" s="7"/>
      <c r="O49" s="7"/>
      <c r="P49" s="7"/>
      <c r="Q49" s="7"/>
    </row>
    <row r="50" spans="12:17">
      <c r="L50" s="2"/>
      <c r="M50" s="7"/>
      <c r="N50" s="7"/>
      <c r="O50" s="7"/>
      <c r="P50" s="7"/>
      <c r="Q50" s="7"/>
    </row>
    <row r="51" spans="12:17">
      <c r="L51" s="2"/>
      <c r="M51" s="7"/>
      <c r="N51" s="7"/>
      <c r="O51" s="7"/>
      <c r="P51" s="7"/>
      <c r="Q51" s="7"/>
    </row>
    <row r="52" spans="12:17">
      <c r="L52" s="298"/>
      <c r="M52" s="7"/>
      <c r="N52" s="7"/>
      <c r="O52" s="7"/>
      <c r="P52" s="7"/>
      <c r="Q52" s="7"/>
    </row>
    <row r="53" spans="12:17">
      <c r="L53" s="2"/>
      <c r="M53" s="7"/>
      <c r="N53" s="7"/>
      <c r="O53" s="7"/>
      <c r="P53" s="7"/>
      <c r="Q53" s="7"/>
    </row>
    <row r="54" spans="12:17">
      <c r="L54" s="2"/>
      <c r="M54" s="7"/>
      <c r="N54" s="7"/>
      <c r="O54" s="7"/>
      <c r="P54" s="7"/>
      <c r="Q54" s="7"/>
    </row>
    <row r="55" spans="12:17">
      <c r="L55" s="2"/>
      <c r="M55" s="2"/>
      <c r="N55" s="7"/>
      <c r="O55" s="7"/>
      <c r="P55" s="7"/>
      <c r="Q55" s="7"/>
    </row>
    <row r="56" spans="12:17">
      <c r="L56" s="2"/>
      <c r="M56" s="2"/>
      <c r="N56" s="7"/>
      <c r="O56" s="7"/>
      <c r="P56" s="7"/>
      <c r="Q56" s="7"/>
    </row>
    <row r="57" spans="12:17">
      <c r="L57" s="2"/>
      <c r="M57" s="2"/>
      <c r="N57" s="7"/>
      <c r="O57" s="7"/>
      <c r="P57" s="7"/>
      <c r="Q57" s="7"/>
    </row>
  </sheetData>
  <mergeCells count="4">
    <mergeCell ref="Q1:S1"/>
    <mergeCell ref="X1:AB1"/>
    <mergeCell ref="A23:C23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64"/>
  <sheetViews>
    <sheetView workbookViewId="0">
      <pane ySplit="2" topLeftCell="A3" activePane="bottomLeft" state="frozen"/>
      <selection pane="bottomLeft" activeCell="H45" sqref="H45"/>
    </sheetView>
  </sheetViews>
  <sheetFormatPr defaultRowHeight="11.25"/>
  <cols>
    <col min="1" max="1" width="13.7109375" style="7" bestFit="1" customWidth="1"/>
    <col min="2" max="2" width="23.5703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46" t="s">
        <v>1</v>
      </c>
      <c r="B1" s="548" t="s">
        <v>0</v>
      </c>
      <c r="C1" s="550" t="s">
        <v>7</v>
      </c>
      <c r="D1" s="544" t="s">
        <v>357</v>
      </c>
      <c r="E1" s="545"/>
      <c r="F1" s="545"/>
      <c r="G1" s="545"/>
      <c r="H1" s="545"/>
      <c r="I1" s="545"/>
      <c r="J1" s="545"/>
      <c r="K1" s="545"/>
      <c r="L1" s="545"/>
      <c r="M1" s="552" t="s">
        <v>91</v>
      </c>
      <c r="N1" s="553"/>
      <c r="O1" s="554" t="s">
        <v>242</v>
      </c>
      <c r="P1" s="536" t="s">
        <v>83</v>
      </c>
      <c r="Q1" s="537"/>
      <c r="R1" s="537"/>
      <c r="S1" s="537"/>
      <c r="T1" s="537"/>
      <c r="U1" s="537"/>
      <c r="V1" s="537"/>
      <c r="W1" s="537"/>
      <c r="X1" s="537"/>
      <c r="Y1" s="537"/>
      <c r="Z1" s="538"/>
    </row>
    <row r="2" spans="1:26" s="10" customFormat="1" ht="24" customHeight="1" thickBot="1">
      <c r="A2" s="547"/>
      <c r="B2" s="549"/>
      <c r="C2" s="551"/>
      <c r="D2" s="56" t="s">
        <v>77</v>
      </c>
      <c r="E2" s="56" t="s">
        <v>78</v>
      </c>
      <c r="F2" s="56" t="s">
        <v>358</v>
      </c>
      <c r="G2" s="56" t="s">
        <v>359</v>
      </c>
      <c r="H2" s="56" t="s">
        <v>23</v>
      </c>
      <c r="I2" s="221" t="s">
        <v>347</v>
      </c>
      <c r="J2" s="221" t="s">
        <v>348</v>
      </c>
      <c r="K2" s="221" t="s">
        <v>370</v>
      </c>
      <c r="L2" s="222" t="s">
        <v>350</v>
      </c>
      <c r="M2" s="226" t="s">
        <v>371</v>
      </c>
      <c r="N2" s="225" t="s">
        <v>372</v>
      </c>
      <c r="O2" s="555"/>
      <c r="P2" s="539"/>
      <c r="Q2" s="540"/>
      <c r="R2" s="540"/>
      <c r="S2" s="540"/>
      <c r="T2" s="540"/>
      <c r="U2" s="540"/>
      <c r="V2" s="540"/>
      <c r="W2" s="540"/>
      <c r="X2" s="540"/>
      <c r="Y2" s="540"/>
      <c r="Z2" s="541"/>
    </row>
    <row r="3" spans="1:26" s="5" customFormat="1">
      <c r="A3" s="384" t="str">
        <f>'1-συμβολαια'!A3</f>
        <v>1ο  [;;;??τραπεζας</v>
      </c>
      <c r="B3" s="382" t="str">
        <f>'1-συμβολαια'!C3</f>
        <v>δάνειο τοκοχρεωλυτικό</v>
      </c>
      <c r="C3" s="295">
        <f>'1-συμβολαια'!D3</f>
        <v>1100000</v>
      </c>
      <c r="D3" s="383"/>
      <c r="E3" s="383">
        <v>400</v>
      </c>
      <c r="F3" s="383">
        <v>1800</v>
      </c>
      <c r="G3" s="383">
        <f t="shared" ref="G3:G18" si="0">(C3-60000)*1.15%</f>
        <v>11960</v>
      </c>
      <c r="H3" s="383">
        <f t="shared" ref="H3:H18" si="1">D3+E3+F3+G3</f>
        <v>14160</v>
      </c>
      <c r="I3" s="278">
        <f t="shared" ref="I3:I18" si="2">(F3+G3)*9%</f>
        <v>1238.3999999999999</v>
      </c>
      <c r="J3" s="278">
        <f t="shared" ref="J3:J18" si="3">(D3+E3)*5%</f>
        <v>20</v>
      </c>
      <c r="K3" s="278">
        <f t="shared" ref="K3:K18" si="4">H3*5%</f>
        <v>708</v>
      </c>
      <c r="L3" s="295">
        <f t="shared" ref="L3:L18" si="5">H3*1%</f>
        <v>141.6</v>
      </c>
      <c r="M3" s="295">
        <f t="shared" ref="M3:M18" si="6">H3-O3</f>
        <v>12052</v>
      </c>
      <c r="N3" s="295">
        <f t="shared" ref="N3:N18" si="7">D3+E3</f>
        <v>400</v>
      </c>
      <c r="O3" s="295">
        <f t="shared" ref="O3:O18" si="8">I3+J3+K3+L3</f>
        <v>2108</v>
      </c>
      <c r="P3" s="296" t="s">
        <v>384</v>
      </c>
      <c r="Q3" s="296" t="s">
        <v>385</v>
      </c>
      <c r="R3" s="296" t="s">
        <v>386</v>
      </c>
      <c r="S3" s="296" t="s">
        <v>387</v>
      </c>
      <c r="T3" s="296"/>
      <c r="U3" s="296"/>
      <c r="V3" s="296"/>
      <c r="W3" s="280"/>
      <c r="X3" s="280"/>
      <c r="Y3" s="280"/>
      <c r="Z3" s="280"/>
    </row>
    <row r="4" spans="1:26" s="5" customFormat="1">
      <c r="A4" s="470">
        <f>'1-συμβολαια'!A4</f>
        <v>0</v>
      </c>
      <c r="B4" s="471" t="str">
        <f>'1-συμβολαια'!C4</f>
        <v>υποθήκη δανείου</v>
      </c>
      <c r="C4" s="472">
        <f>'1-συμβολαια'!D4</f>
        <v>1100000</v>
      </c>
      <c r="D4" s="473"/>
      <c r="E4" s="473">
        <v>400</v>
      </c>
      <c r="F4" s="473">
        <v>1800</v>
      </c>
      <c r="G4" s="473">
        <f t="shared" si="0"/>
        <v>11960</v>
      </c>
      <c r="H4" s="473">
        <f t="shared" si="1"/>
        <v>14160</v>
      </c>
      <c r="I4" s="474">
        <f t="shared" si="2"/>
        <v>1238.3999999999999</v>
      </c>
      <c r="J4" s="474">
        <f t="shared" si="3"/>
        <v>20</v>
      </c>
      <c r="K4" s="474">
        <f t="shared" si="4"/>
        <v>708</v>
      </c>
      <c r="L4" s="472">
        <f t="shared" si="5"/>
        <v>141.6</v>
      </c>
      <c r="M4" s="472">
        <f t="shared" si="6"/>
        <v>12052</v>
      </c>
      <c r="N4" s="472">
        <f t="shared" si="7"/>
        <v>400</v>
      </c>
      <c r="O4" s="472">
        <f t="shared" si="8"/>
        <v>2108</v>
      </c>
      <c r="P4" s="475" t="s">
        <v>384</v>
      </c>
      <c r="Q4" s="475" t="s">
        <v>385</v>
      </c>
      <c r="R4" s="475" t="s">
        <v>386</v>
      </c>
      <c r="S4" s="475" t="s">
        <v>387</v>
      </c>
      <c r="T4" s="475"/>
      <c r="U4" s="475"/>
      <c r="V4" s="475"/>
      <c r="W4" s="476"/>
      <c r="X4" s="476"/>
      <c r="Y4" s="476"/>
      <c r="Z4" s="476"/>
    </row>
    <row r="5" spans="1:26" s="71" customFormat="1">
      <c r="A5" s="431">
        <f>'1-συμβολαια'!A5</f>
        <v>0</v>
      </c>
      <c r="B5" s="382" t="str">
        <f>'1-συμβολαια'!C5</f>
        <v>δανείου ΤΟΚΟΙ</v>
      </c>
      <c r="C5" s="277">
        <f>'1-συμβολαια'!D5</f>
        <v>2222222</v>
      </c>
      <c r="D5" s="383"/>
      <c r="E5" s="383">
        <v>400</v>
      </c>
      <c r="F5" s="383">
        <v>1800</v>
      </c>
      <c r="G5" s="383">
        <f t="shared" si="0"/>
        <v>24865.553</v>
      </c>
      <c r="H5" s="383">
        <f t="shared" si="1"/>
        <v>27065.553</v>
      </c>
      <c r="I5" s="383">
        <f t="shared" si="2"/>
        <v>2399.89977</v>
      </c>
      <c r="J5" s="383">
        <f t="shared" si="3"/>
        <v>20</v>
      </c>
      <c r="K5" s="383">
        <f t="shared" si="4"/>
        <v>1353.27765</v>
      </c>
      <c r="L5" s="277">
        <f t="shared" si="5"/>
        <v>270.65553</v>
      </c>
      <c r="M5" s="277">
        <f t="shared" si="6"/>
        <v>23021.72005</v>
      </c>
      <c r="N5" s="277">
        <f t="shared" si="7"/>
        <v>400</v>
      </c>
      <c r="O5" s="277">
        <f t="shared" si="8"/>
        <v>4043.83295</v>
      </c>
      <c r="P5" s="296" t="s">
        <v>384</v>
      </c>
      <c r="Q5" s="296" t="s">
        <v>385</v>
      </c>
      <c r="R5" s="296" t="s">
        <v>386</v>
      </c>
      <c r="S5" s="296" t="s">
        <v>387</v>
      </c>
      <c r="T5" s="296"/>
      <c r="U5" s="296"/>
      <c r="V5" s="296"/>
      <c r="W5" s="280"/>
      <c r="X5" s="280"/>
      <c r="Y5" s="280"/>
      <c r="Z5" s="280"/>
    </row>
    <row r="6" spans="1:26" s="71" customFormat="1">
      <c r="A6" s="479" t="str">
        <f>'1-συμβολαια'!A6</f>
        <v>1ο  [;;;??τραπεζας</v>
      </c>
      <c r="B6" s="382" t="str">
        <f>'1-συμβολαια'!C6</f>
        <v>δάνειο τοκοχρεωλυτικό</v>
      </c>
      <c r="C6" s="277">
        <f>'1-συμβολαια'!D6</f>
        <v>600000</v>
      </c>
      <c r="D6" s="383"/>
      <c r="E6" s="383">
        <v>400</v>
      </c>
      <c r="F6" s="383">
        <v>1800</v>
      </c>
      <c r="G6" s="383">
        <f t="shared" si="0"/>
        <v>6210</v>
      </c>
      <c r="H6" s="383">
        <f t="shared" si="1"/>
        <v>8410</v>
      </c>
      <c r="I6" s="383">
        <f t="shared" si="2"/>
        <v>720.9</v>
      </c>
      <c r="J6" s="383">
        <f t="shared" si="3"/>
        <v>20</v>
      </c>
      <c r="K6" s="383">
        <f t="shared" si="4"/>
        <v>420.5</v>
      </c>
      <c r="L6" s="277">
        <f t="shared" si="5"/>
        <v>84.100000000000009</v>
      </c>
      <c r="M6" s="277">
        <f t="shared" si="6"/>
        <v>7164.5</v>
      </c>
      <c r="N6" s="277">
        <f t="shared" si="7"/>
        <v>400</v>
      </c>
      <c r="O6" s="277">
        <f t="shared" si="8"/>
        <v>1245.5</v>
      </c>
      <c r="P6" s="296" t="s">
        <v>384</v>
      </c>
      <c r="Q6" s="296" t="s">
        <v>385</v>
      </c>
      <c r="R6" s="296" t="s">
        <v>386</v>
      </c>
      <c r="S6" s="296" t="s">
        <v>387</v>
      </c>
      <c r="T6" s="296"/>
      <c r="U6" s="296"/>
      <c r="V6" s="296"/>
      <c r="W6" s="280"/>
      <c r="X6" s="280"/>
      <c r="Y6" s="280"/>
      <c r="Z6" s="280"/>
    </row>
    <row r="7" spans="1:26" s="71" customFormat="1">
      <c r="A7" s="479">
        <f>'1-συμβολαια'!A7</f>
        <v>0</v>
      </c>
      <c r="B7" s="382" t="str">
        <f>'1-συμβολαια'!C7</f>
        <v>υποθήκη δανείου</v>
      </c>
      <c r="C7" s="277">
        <f>'1-συμβολαια'!D7</f>
        <v>600000</v>
      </c>
      <c r="D7" s="383"/>
      <c r="E7" s="383">
        <v>400</v>
      </c>
      <c r="F7" s="383">
        <v>1800</v>
      </c>
      <c r="G7" s="383">
        <f t="shared" si="0"/>
        <v>6210</v>
      </c>
      <c r="H7" s="383">
        <f t="shared" si="1"/>
        <v>8410</v>
      </c>
      <c r="I7" s="383">
        <f t="shared" si="2"/>
        <v>720.9</v>
      </c>
      <c r="J7" s="383">
        <f t="shared" si="3"/>
        <v>20</v>
      </c>
      <c r="K7" s="383">
        <f t="shared" si="4"/>
        <v>420.5</v>
      </c>
      <c r="L7" s="277">
        <f t="shared" si="5"/>
        <v>84.100000000000009</v>
      </c>
      <c r="M7" s="277">
        <f t="shared" si="6"/>
        <v>7164.5</v>
      </c>
      <c r="N7" s="277">
        <f t="shared" si="7"/>
        <v>400</v>
      </c>
      <c r="O7" s="277">
        <f t="shared" si="8"/>
        <v>1245.5</v>
      </c>
      <c r="P7" s="296" t="s">
        <v>384</v>
      </c>
      <c r="Q7" s="296" t="s">
        <v>385</v>
      </c>
      <c r="R7" s="296" t="s">
        <v>386</v>
      </c>
      <c r="S7" s="296" t="s">
        <v>387</v>
      </c>
      <c r="T7" s="296"/>
      <c r="U7" s="296"/>
      <c r="V7" s="296"/>
      <c r="W7" s="280"/>
      <c r="X7" s="280"/>
      <c r="Y7" s="280"/>
      <c r="Z7" s="280"/>
    </row>
    <row r="8" spans="1:26" s="71" customFormat="1">
      <c r="A8" s="479">
        <f>'1-συμβολαια'!A8</f>
        <v>0</v>
      </c>
      <c r="B8" s="382" t="str">
        <f>'1-συμβολαια'!C8</f>
        <v>δανείου ΤΟΚΟΙ</v>
      </c>
      <c r="C8" s="277">
        <f>'1-συμβολαια'!D8</f>
        <v>1222222</v>
      </c>
      <c r="D8" s="383"/>
      <c r="E8" s="383">
        <v>400</v>
      </c>
      <c r="F8" s="383">
        <v>1800</v>
      </c>
      <c r="G8" s="383">
        <f t="shared" si="0"/>
        <v>13365.553</v>
      </c>
      <c r="H8" s="383">
        <f t="shared" si="1"/>
        <v>15565.553</v>
      </c>
      <c r="I8" s="383">
        <f t="shared" si="2"/>
        <v>1364.89977</v>
      </c>
      <c r="J8" s="383">
        <f t="shared" si="3"/>
        <v>20</v>
      </c>
      <c r="K8" s="383">
        <f t="shared" si="4"/>
        <v>778.27764999999999</v>
      </c>
      <c r="L8" s="277">
        <f t="shared" si="5"/>
        <v>155.65553</v>
      </c>
      <c r="M8" s="277">
        <f t="shared" si="6"/>
        <v>13246.72005</v>
      </c>
      <c r="N8" s="277">
        <f t="shared" si="7"/>
        <v>400</v>
      </c>
      <c r="O8" s="277">
        <f t="shared" si="8"/>
        <v>2318.83295</v>
      </c>
      <c r="P8" s="296" t="s">
        <v>384</v>
      </c>
      <c r="Q8" s="296" t="s">
        <v>385</v>
      </c>
      <c r="R8" s="296" t="s">
        <v>386</v>
      </c>
      <c r="S8" s="296" t="s">
        <v>387</v>
      </c>
      <c r="T8" s="296"/>
      <c r="U8" s="296"/>
      <c r="V8" s="296"/>
      <c r="W8" s="280"/>
      <c r="X8" s="280"/>
      <c r="Y8" s="280"/>
      <c r="Z8" s="280"/>
    </row>
    <row r="9" spans="1:26" s="71" customFormat="1">
      <c r="A9" s="431" t="str">
        <f>'1-συμβολαια'!A9</f>
        <v>1ο  [;;;??τραπεζας</v>
      </c>
      <c r="B9" s="382" t="str">
        <f>'1-συμβολαια'!C9</f>
        <v>δάνειο τοκοχρεωλυτικό</v>
      </c>
      <c r="C9" s="277">
        <f>'1-συμβολαια'!D9</f>
        <v>700000</v>
      </c>
      <c r="D9" s="383"/>
      <c r="E9" s="383">
        <v>400</v>
      </c>
      <c r="F9" s="383">
        <v>1800</v>
      </c>
      <c r="G9" s="383">
        <f t="shared" si="0"/>
        <v>7360</v>
      </c>
      <c r="H9" s="383">
        <f t="shared" si="1"/>
        <v>9560</v>
      </c>
      <c r="I9" s="383">
        <f t="shared" si="2"/>
        <v>824.4</v>
      </c>
      <c r="J9" s="383">
        <f t="shared" si="3"/>
        <v>20</v>
      </c>
      <c r="K9" s="383">
        <f t="shared" si="4"/>
        <v>478</v>
      </c>
      <c r="L9" s="277">
        <f t="shared" si="5"/>
        <v>95.600000000000009</v>
      </c>
      <c r="M9" s="277">
        <f t="shared" si="6"/>
        <v>8142</v>
      </c>
      <c r="N9" s="277">
        <f t="shared" si="7"/>
        <v>400</v>
      </c>
      <c r="O9" s="277">
        <f t="shared" si="8"/>
        <v>1418</v>
      </c>
      <c r="P9" s="296" t="s">
        <v>384</v>
      </c>
      <c r="Q9" s="296" t="s">
        <v>385</v>
      </c>
      <c r="R9" s="296" t="s">
        <v>386</v>
      </c>
      <c r="S9" s="296" t="s">
        <v>387</v>
      </c>
      <c r="T9" s="296"/>
      <c r="U9" s="296"/>
      <c r="V9" s="296"/>
      <c r="W9" s="280"/>
      <c r="X9" s="280"/>
      <c r="Y9" s="280"/>
      <c r="Z9" s="280"/>
    </row>
    <row r="10" spans="1:26" s="5" customFormat="1">
      <c r="A10" s="365">
        <f>'1-συμβολαια'!A10</f>
        <v>0</v>
      </c>
      <c r="B10" s="446" t="str">
        <f>'1-συμβολαια'!C10</f>
        <v>υποθήκη δανείου</v>
      </c>
      <c r="C10" s="295">
        <f>'1-συμβολαια'!D10</f>
        <v>700000</v>
      </c>
      <c r="D10" s="278"/>
      <c r="E10" s="278">
        <v>400</v>
      </c>
      <c r="F10" s="278">
        <v>1800</v>
      </c>
      <c r="G10" s="278">
        <f t="shared" si="0"/>
        <v>7360</v>
      </c>
      <c r="H10" s="278">
        <f t="shared" si="1"/>
        <v>9560</v>
      </c>
      <c r="I10" s="278">
        <f t="shared" si="2"/>
        <v>824.4</v>
      </c>
      <c r="J10" s="278">
        <f t="shared" si="3"/>
        <v>20</v>
      </c>
      <c r="K10" s="278">
        <f t="shared" si="4"/>
        <v>478</v>
      </c>
      <c r="L10" s="295">
        <f t="shared" si="5"/>
        <v>95.600000000000009</v>
      </c>
      <c r="M10" s="295">
        <f t="shared" si="6"/>
        <v>8142</v>
      </c>
      <c r="N10" s="295">
        <f t="shared" si="7"/>
        <v>400</v>
      </c>
      <c r="O10" s="295">
        <f t="shared" si="8"/>
        <v>1418</v>
      </c>
      <c r="P10" s="399" t="s">
        <v>384</v>
      </c>
      <c r="Q10" s="399" t="s">
        <v>385</v>
      </c>
      <c r="R10" s="399" t="s">
        <v>386</v>
      </c>
      <c r="S10" s="399" t="s">
        <v>387</v>
      </c>
      <c r="T10" s="399"/>
      <c r="U10" s="399"/>
      <c r="V10" s="399"/>
      <c r="W10" s="477"/>
      <c r="X10" s="477"/>
      <c r="Y10" s="477"/>
      <c r="Z10" s="477"/>
    </row>
    <row r="11" spans="1:26" s="5" customFormat="1">
      <c r="A11" s="384">
        <f>'1-συμβολαια'!A11</f>
        <v>0</v>
      </c>
      <c r="B11" s="382" t="str">
        <f>'1-συμβολαια'!C11</f>
        <v>δανείου ΤΟΚΟΙ</v>
      </c>
      <c r="C11" s="295">
        <f>'1-συμβολαια'!D11</f>
        <v>1444444</v>
      </c>
      <c r="D11" s="383"/>
      <c r="E11" s="383">
        <v>400</v>
      </c>
      <c r="F11" s="383">
        <v>1800</v>
      </c>
      <c r="G11" s="383">
        <f t="shared" si="0"/>
        <v>15921.106</v>
      </c>
      <c r="H11" s="383">
        <f t="shared" si="1"/>
        <v>18121.106</v>
      </c>
      <c r="I11" s="278">
        <f t="shared" si="2"/>
        <v>1594.8995399999999</v>
      </c>
      <c r="J11" s="278">
        <f t="shared" si="3"/>
        <v>20</v>
      </c>
      <c r="K11" s="278">
        <f t="shared" si="4"/>
        <v>906.05529999999999</v>
      </c>
      <c r="L11" s="295">
        <f t="shared" si="5"/>
        <v>181.21106</v>
      </c>
      <c r="M11" s="295">
        <f t="shared" si="6"/>
        <v>15418.9401</v>
      </c>
      <c r="N11" s="295">
        <f t="shared" si="7"/>
        <v>400</v>
      </c>
      <c r="O11" s="295">
        <f t="shared" si="8"/>
        <v>2702.1659</v>
      </c>
      <c r="P11" s="296" t="s">
        <v>384</v>
      </c>
      <c r="Q11" s="296" t="s">
        <v>385</v>
      </c>
      <c r="R11" s="296" t="s">
        <v>386</v>
      </c>
      <c r="S11" s="296" t="s">
        <v>387</v>
      </c>
      <c r="T11" s="296"/>
      <c r="U11" s="296"/>
      <c r="V11" s="296"/>
      <c r="W11" s="280"/>
      <c r="X11" s="280"/>
      <c r="Y11" s="280"/>
      <c r="Z11" s="280"/>
    </row>
    <row r="12" spans="1:26" s="5" customFormat="1">
      <c r="A12" s="480" t="str">
        <f>'1-συμβολαια'!A12</f>
        <v>1ο  [;;;??τραπεζας</v>
      </c>
      <c r="B12" s="382" t="str">
        <f>'1-συμβολαια'!C12</f>
        <v>δάνειο τοκοχρεωλυτικό</v>
      </c>
      <c r="C12" s="295">
        <f>'1-συμβολαια'!D12</f>
        <v>1300000</v>
      </c>
      <c r="D12" s="383"/>
      <c r="E12" s="383">
        <v>400</v>
      </c>
      <c r="F12" s="383">
        <v>1800</v>
      </c>
      <c r="G12" s="383">
        <f t="shared" si="0"/>
        <v>14260</v>
      </c>
      <c r="H12" s="383">
        <f t="shared" si="1"/>
        <v>16460</v>
      </c>
      <c r="I12" s="278">
        <f t="shared" si="2"/>
        <v>1445.3999999999999</v>
      </c>
      <c r="J12" s="278">
        <f t="shared" si="3"/>
        <v>20</v>
      </c>
      <c r="K12" s="278">
        <f t="shared" si="4"/>
        <v>823</v>
      </c>
      <c r="L12" s="295">
        <f t="shared" si="5"/>
        <v>164.6</v>
      </c>
      <c r="M12" s="295">
        <f t="shared" si="6"/>
        <v>14007</v>
      </c>
      <c r="N12" s="295">
        <f t="shared" si="7"/>
        <v>400</v>
      </c>
      <c r="O12" s="295">
        <f t="shared" si="8"/>
        <v>2452.9999999999995</v>
      </c>
      <c r="P12" s="296" t="s">
        <v>384</v>
      </c>
      <c r="Q12" s="296" t="s">
        <v>385</v>
      </c>
      <c r="R12" s="296" t="s">
        <v>386</v>
      </c>
      <c r="S12" s="296" t="s">
        <v>387</v>
      </c>
      <c r="T12" s="296"/>
      <c r="U12" s="296"/>
      <c r="V12" s="296"/>
      <c r="W12" s="280"/>
      <c r="X12" s="280"/>
      <c r="Y12" s="280"/>
      <c r="Z12" s="280"/>
    </row>
    <row r="13" spans="1:26" s="5" customFormat="1">
      <c r="A13" s="480">
        <f>'1-συμβολαια'!A13</f>
        <v>0</v>
      </c>
      <c r="B13" s="382" t="str">
        <f>'1-συμβολαια'!C13</f>
        <v>υποθήκη δανείου</v>
      </c>
      <c r="C13" s="295">
        <f>'1-συμβολαια'!D13</f>
        <v>1300000</v>
      </c>
      <c r="D13" s="383"/>
      <c r="E13" s="383">
        <v>400</v>
      </c>
      <c r="F13" s="383">
        <v>1800</v>
      </c>
      <c r="G13" s="383">
        <f t="shared" si="0"/>
        <v>14260</v>
      </c>
      <c r="H13" s="383">
        <f t="shared" si="1"/>
        <v>16460</v>
      </c>
      <c r="I13" s="278">
        <f t="shared" si="2"/>
        <v>1445.3999999999999</v>
      </c>
      <c r="J13" s="278">
        <f t="shared" si="3"/>
        <v>20</v>
      </c>
      <c r="K13" s="278">
        <f t="shared" si="4"/>
        <v>823</v>
      </c>
      <c r="L13" s="295">
        <f t="shared" si="5"/>
        <v>164.6</v>
      </c>
      <c r="M13" s="295">
        <f t="shared" si="6"/>
        <v>14007</v>
      </c>
      <c r="N13" s="295">
        <f t="shared" si="7"/>
        <v>400</v>
      </c>
      <c r="O13" s="295">
        <f t="shared" si="8"/>
        <v>2452.9999999999995</v>
      </c>
      <c r="P13" s="296" t="s">
        <v>384</v>
      </c>
      <c r="Q13" s="296" t="s">
        <v>385</v>
      </c>
      <c r="R13" s="296" t="s">
        <v>386</v>
      </c>
      <c r="S13" s="296" t="s">
        <v>387</v>
      </c>
      <c r="T13" s="296"/>
      <c r="U13" s="296"/>
      <c r="V13" s="296"/>
      <c r="W13" s="280"/>
      <c r="X13" s="280"/>
      <c r="Y13" s="280"/>
      <c r="Z13" s="280"/>
    </row>
    <row r="14" spans="1:26" s="5" customFormat="1">
      <c r="A14" s="480">
        <f>'1-συμβολαια'!A14</f>
        <v>0</v>
      </c>
      <c r="B14" s="382" t="str">
        <f>'1-συμβολαια'!C14</f>
        <v>δανείου ΤΟΚΟΙ</v>
      </c>
      <c r="C14" s="295">
        <f>'1-συμβολαια'!D14</f>
        <v>2666666</v>
      </c>
      <c r="D14" s="383"/>
      <c r="E14" s="383">
        <v>400</v>
      </c>
      <c r="F14" s="383">
        <v>1800</v>
      </c>
      <c r="G14" s="383">
        <f t="shared" si="0"/>
        <v>29976.659</v>
      </c>
      <c r="H14" s="383">
        <f t="shared" si="1"/>
        <v>32176.659</v>
      </c>
      <c r="I14" s="278">
        <f t="shared" si="2"/>
        <v>2859.8993099999998</v>
      </c>
      <c r="J14" s="278">
        <f t="shared" si="3"/>
        <v>20</v>
      </c>
      <c r="K14" s="278">
        <f t="shared" si="4"/>
        <v>1608.83295</v>
      </c>
      <c r="L14" s="295">
        <f t="shared" si="5"/>
        <v>321.76659000000001</v>
      </c>
      <c r="M14" s="295">
        <f t="shared" si="6"/>
        <v>27366.16015</v>
      </c>
      <c r="N14" s="295">
        <f t="shared" si="7"/>
        <v>400</v>
      </c>
      <c r="O14" s="295">
        <f t="shared" si="8"/>
        <v>4810.4988499999999</v>
      </c>
      <c r="P14" s="296" t="s">
        <v>384</v>
      </c>
      <c r="Q14" s="296" t="s">
        <v>385</v>
      </c>
      <c r="R14" s="296" t="s">
        <v>386</v>
      </c>
      <c r="S14" s="296" t="s">
        <v>387</v>
      </c>
      <c r="T14" s="296"/>
      <c r="U14" s="296"/>
      <c r="V14" s="296"/>
      <c r="W14" s="280"/>
      <c r="X14" s="280"/>
      <c r="Y14" s="280"/>
      <c r="Z14" s="280"/>
    </row>
    <row r="15" spans="1:26" s="5" customFormat="1">
      <c r="A15" s="384" t="str">
        <f>'1-συμβολαια'!A15</f>
        <v>1ο  [;;;??τραπεζας</v>
      </c>
      <c r="B15" s="382" t="str">
        <f>'1-συμβολαια'!C15</f>
        <v>δάνειο τοκοχρεωλυτικό</v>
      </c>
      <c r="C15" s="295">
        <f>'1-συμβολαια'!D15</f>
        <v>2300000</v>
      </c>
      <c r="D15" s="383"/>
      <c r="E15" s="383">
        <v>400</v>
      </c>
      <c r="F15" s="383">
        <v>1800</v>
      </c>
      <c r="G15" s="383">
        <f t="shared" si="0"/>
        <v>25760</v>
      </c>
      <c r="H15" s="383">
        <f t="shared" si="1"/>
        <v>27960</v>
      </c>
      <c r="I15" s="278">
        <f t="shared" si="2"/>
        <v>2480.4</v>
      </c>
      <c r="J15" s="278">
        <f t="shared" si="3"/>
        <v>20</v>
      </c>
      <c r="K15" s="278">
        <f t="shared" si="4"/>
        <v>1398</v>
      </c>
      <c r="L15" s="295">
        <f t="shared" si="5"/>
        <v>279.60000000000002</v>
      </c>
      <c r="M15" s="295">
        <f t="shared" si="6"/>
        <v>23782</v>
      </c>
      <c r="N15" s="295">
        <f t="shared" si="7"/>
        <v>400</v>
      </c>
      <c r="O15" s="295">
        <f t="shared" si="8"/>
        <v>4178</v>
      </c>
      <c r="P15" s="296" t="s">
        <v>384</v>
      </c>
      <c r="Q15" s="296" t="s">
        <v>385</v>
      </c>
      <c r="R15" s="296" t="s">
        <v>386</v>
      </c>
      <c r="S15" s="296" t="s">
        <v>387</v>
      </c>
      <c r="T15" s="296"/>
      <c r="U15" s="296"/>
      <c r="V15" s="296"/>
      <c r="W15" s="280"/>
      <c r="X15" s="280"/>
      <c r="Y15" s="280"/>
      <c r="Z15" s="280"/>
    </row>
    <row r="16" spans="1:26" s="5" customFormat="1">
      <c r="A16" s="384">
        <f>'1-συμβολαια'!A16</f>
        <v>0</v>
      </c>
      <c r="B16" s="382" t="str">
        <f>'1-συμβολαια'!C16</f>
        <v>υποθήκη δανείου</v>
      </c>
      <c r="C16" s="295">
        <f>'1-συμβολαια'!D16</f>
        <v>2300000</v>
      </c>
      <c r="D16" s="383"/>
      <c r="E16" s="383">
        <v>400</v>
      </c>
      <c r="F16" s="383">
        <v>1800</v>
      </c>
      <c r="G16" s="383">
        <f t="shared" si="0"/>
        <v>25760</v>
      </c>
      <c r="H16" s="383">
        <f t="shared" si="1"/>
        <v>27960</v>
      </c>
      <c r="I16" s="278">
        <f t="shared" si="2"/>
        <v>2480.4</v>
      </c>
      <c r="J16" s="278">
        <f t="shared" si="3"/>
        <v>20</v>
      </c>
      <c r="K16" s="278">
        <f t="shared" si="4"/>
        <v>1398</v>
      </c>
      <c r="L16" s="295">
        <f t="shared" si="5"/>
        <v>279.60000000000002</v>
      </c>
      <c r="M16" s="295">
        <f t="shared" si="6"/>
        <v>23782</v>
      </c>
      <c r="N16" s="295">
        <f t="shared" si="7"/>
        <v>400</v>
      </c>
      <c r="O16" s="295">
        <f t="shared" si="8"/>
        <v>4178</v>
      </c>
      <c r="P16" s="296" t="s">
        <v>384</v>
      </c>
      <c r="Q16" s="296" t="s">
        <v>385</v>
      </c>
      <c r="R16" s="296" t="s">
        <v>386</v>
      </c>
      <c r="S16" s="296" t="s">
        <v>387</v>
      </c>
      <c r="T16" s="296"/>
      <c r="U16" s="296"/>
      <c r="V16" s="296"/>
      <c r="W16" s="280"/>
      <c r="X16" s="280"/>
      <c r="Y16" s="280"/>
      <c r="Z16" s="280"/>
    </row>
    <row r="17" spans="1:26" s="5" customFormat="1">
      <c r="A17" s="384">
        <f>'1-συμβολαια'!A17</f>
        <v>0</v>
      </c>
      <c r="B17" s="382" t="str">
        <f>'1-συμβολαια'!C17</f>
        <v>δανείου ΤΟΚΟΙ</v>
      </c>
      <c r="C17" s="295">
        <f>'1-συμβολαια'!D17</f>
        <v>4666666</v>
      </c>
      <c r="D17" s="383"/>
      <c r="E17" s="383">
        <v>400</v>
      </c>
      <c r="F17" s="383">
        <v>1800</v>
      </c>
      <c r="G17" s="383">
        <f t="shared" si="0"/>
        <v>52976.659</v>
      </c>
      <c r="H17" s="383">
        <f t="shared" si="1"/>
        <v>55176.659</v>
      </c>
      <c r="I17" s="278">
        <f t="shared" si="2"/>
        <v>4929.8993099999998</v>
      </c>
      <c r="J17" s="278">
        <f t="shared" si="3"/>
        <v>20</v>
      </c>
      <c r="K17" s="278">
        <f t="shared" si="4"/>
        <v>2758.83295</v>
      </c>
      <c r="L17" s="295">
        <f t="shared" si="5"/>
        <v>551.76659000000006</v>
      </c>
      <c r="M17" s="295">
        <f t="shared" si="6"/>
        <v>46916.160149999996</v>
      </c>
      <c r="N17" s="295">
        <f t="shared" si="7"/>
        <v>400</v>
      </c>
      <c r="O17" s="295">
        <f t="shared" si="8"/>
        <v>8260.4988499999999</v>
      </c>
      <c r="P17" s="296" t="s">
        <v>384</v>
      </c>
      <c r="Q17" s="296" t="s">
        <v>385</v>
      </c>
      <c r="R17" s="296" t="s">
        <v>386</v>
      </c>
      <c r="S17" s="296" t="s">
        <v>387</v>
      </c>
      <c r="T17" s="296"/>
      <c r="U17" s="296"/>
      <c r="V17" s="296"/>
      <c r="W17" s="280"/>
      <c r="X17" s="280"/>
      <c r="Y17" s="280"/>
      <c r="Z17" s="280"/>
    </row>
    <row r="18" spans="1:26" s="5" customFormat="1">
      <c r="A18" s="480" t="str">
        <f>'1-συμβολαια'!A18</f>
        <v>1ο  [;;;??τραπεζας</v>
      </c>
      <c r="B18" s="382" t="str">
        <f>'1-συμβολαια'!C18</f>
        <v>δάνειο τοκοχρεωλυτικό</v>
      </c>
      <c r="C18" s="295">
        <f>'1-συμβολαια'!D18</f>
        <v>900000</v>
      </c>
      <c r="D18" s="383"/>
      <c r="E18" s="383">
        <v>400</v>
      </c>
      <c r="F18" s="383">
        <v>1800</v>
      </c>
      <c r="G18" s="383">
        <f t="shared" si="0"/>
        <v>9660</v>
      </c>
      <c r="H18" s="383">
        <f t="shared" si="1"/>
        <v>11860</v>
      </c>
      <c r="I18" s="278">
        <f t="shared" si="2"/>
        <v>1031.3999999999999</v>
      </c>
      <c r="J18" s="278">
        <f t="shared" si="3"/>
        <v>20</v>
      </c>
      <c r="K18" s="278">
        <f t="shared" si="4"/>
        <v>593</v>
      </c>
      <c r="L18" s="295">
        <f t="shared" si="5"/>
        <v>118.60000000000001</v>
      </c>
      <c r="M18" s="295">
        <f t="shared" si="6"/>
        <v>10097</v>
      </c>
      <c r="N18" s="295">
        <f t="shared" si="7"/>
        <v>400</v>
      </c>
      <c r="O18" s="295">
        <f t="shared" si="8"/>
        <v>1762.9999999999998</v>
      </c>
      <c r="P18" s="296" t="s">
        <v>384</v>
      </c>
      <c r="Q18" s="296" t="s">
        <v>385</v>
      </c>
      <c r="R18" s="296" t="s">
        <v>386</v>
      </c>
      <c r="S18" s="296" t="s">
        <v>387</v>
      </c>
      <c r="T18" s="296"/>
      <c r="U18" s="296"/>
      <c r="V18" s="296"/>
      <c r="W18" s="280"/>
      <c r="X18" s="280"/>
      <c r="Y18" s="280"/>
      <c r="Z18" s="280"/>
    </row>
    <row r="19" spans="1:26" s="5" customFormat="1">
      <c r="A19" s="480">
        <f>'1-συμβολαια'!A19</f>
        <v>0</v>
      </c>
      <c r="B19" s="382" t="str">
        <f>'1-συμβολαια'!C19</f>
        <v>υποθήκη δανείου</v>
      </c>
      <c r="C19" s="295">
        <f>'1-συμβολαια'!D19</f>
        <v>900000</v>
      </c>
      <c r="D19" s="383"/>
      <c r="E19" s="383">
        <v>400</v>
      </c>
      <c r="F19" s="383">
        <v>1800</v>
      </c>
      <c r="G19" s="383">
        <f t="shared" ref="G19:G23" si="9">(C19-60000)*1.15%</f>
        <v>9660</v>
      </c>
      <c r="H19" s="383">
        <f t="shared" ref="H19:H23" si="10">D19+E19+F19+G19</f>
        <v>11860</v>
      </c>
      <c r="I19" s="278">
        <f t="shared" ref="I19:I23" si="11">(F19+G19)*9%</f>
        <v>1031.3999999999999</v>
      </c>
      <c r="J19" s="278">
        <f t="shared" ref="J19:J23" si="12">(D19+E19)*5%</f>
        <v>20</v>
      </c>
      <c r="K19" s="278">
        <f t="shared" ref="K19:K23" si="13">H19*5%</f>
        <v>593</v>
      </c>
      <c r="L19" s="295">
        <f t="shared" ref="L19:L23" si="14">H19*1%</f>
        <v>118.60000000000001</v>
      </c>
      <c r="M19" s="295">
        <f t="shared" ref="M19:M23" si="15">H19-O19</f>
        <v>10097</v>
      </c>
      <c r="N19" s="295">
        <f t="shared" ref="N19:N23" si="16">D19+E19</f>
        <v>400</v>
      </c>
      <c r="O19" s="295">
        <f t="shared" ref="O19:O23" si="17">I19+J19+K19+L19</f>
        <v>1762.9999999999998</v>
      </c>
      <c r="P19" s="296" t="s">
        <v>384</v>
      </c>
      <c r="Q19" s="296" t="s">
        <v>385</v>
      </c>
      <c r="R19" s="296" t="s">
        <v>386</v>
      </c>
      <c r="S19" s="296" t="s">
        <v>387</v>
      </c>
      <c r="T19" s="296"/>
      <c r="U19" s="296"/>
      <c r="V19" s="296"/>
      <c r="W19" s="280"/>
      <c r="X19" s="280"/>
      <c r="Y19" s="280"/>
      <c r="Z19" s="280"/>
    </row>
    <row r="20" spans="1:26" s="5" customFormat="1">
      <c r="A20" s="480">
        <f>'1-συμβολαια'!A20</f>
        <v>0</v>
      </c>
      <c r="B20" s="382" t="str">
        <f>'1-συμβολαια'!C20</f>
        <v>δανείου ΤΟΚΟΙ</v>
      </c>
      <c r="C20" s="295">
        <f>'1-συμβολαια'!D20</f>
        <v>1888888</v>
      </c>
      <c r="D20" s="383"/>
      <c r="E20" s="383">
        <v>400</v>
      </c>
      <c r="F20" s="383">
        <v>1800</v>
      </c>
      <c r="G20" s="383">
        <f t="shared" si="9"/>
        <v>21032.212</v>
      </c>
      <c r="H20" s="383">
        <f t="shared" si="10"/>
        <v>23232.212</v>
      </c>
      <c r="I20" s="278">
        <f t="shared" si="11"/>
        <v>2054.8990799999997</v>
      </c>
      <c r="J20" s="278">
        <f t="shared" si="12"/>
        <v>20</v>
      </c>
      <c r="K20" s="278">
        <f t="shared" si="13"/>
        <v>1161.6106</v>
      </c>
      <c r="L20" s="295">
        <f t="shared" si="14"/>
        <v>232.32212000000001</v>
      </c>
      <c r="M20" s="295">
        <f t="shared" si="15"/>
        <v>19763.3802</v>
      </c>
      <c r="N20" s="295">
        <f t="shared" si="16"/>
        <v>400</v>
      </c>
      <c r="O20" s="295">
        <f t="shared" si="17"/>
        <v>3468.8317999999995</v>
      </c>
      <c r="P20" s="296" t="s">
        <v>384</v>
      </c>
      <c r="Q20" s="296" t="s">
        <v>385</v>
      </c>
      <c r="R20" s="296" t="s">
        <v>386</v>
      </c>
      <c r="S20" s="296" t="s">
        <v>387</v>
      </c>
      <c r="T20" s="296"/>
      <c r="U20" s="296"/>
      <c r="V20" s="296"/>
      <c r="W20" s="280"/>
      <c r="X20" s="280"/>
      <c r="Y20" s="280"/>
      <c r="Z20" s="280"/>
    </row>
    <row r="21" spans="1:26" s="5" customFormat="1">
      <c r="A21" s="384" t="str">
        <f>'1-συμβολαια'!A21</f>
        <v xml:space="preserve">1ο    </v>
      </c>
      <c r="B21" s="382" t="str">
        <f>'1-συμβολαια'!C21</f>
        <v>δάνειο τοκοχρεωλυτικό</v>
      </c>
      <c r="C21" s="295">
        <f>'1-συμβολαια'!D21</f>
        <v>200000</v>
      </c>
      <c r="D21" s="383"/>
      <c r="E21" s="383">
        <v>400</v>
      </c>
      <c r="F21" s="383">
        <v>1800</v>
      </c>
      <c r="G21" s="383">
        <f t="shared" si="9"/>
        <v>1610</v>
      </c>
      <c r="H21" s="383">
        <f t="shared" si="10"/>
        <v>3810</v>
      </c>
      <c r="I21" s="278">
        <f t="shared" si="11"/>
        <v>306.89999999999998</v>
      </c>
      <c r="J21" s="278">
        <f t="shared" si="12"/>
        <v>20</v>
      </c>
      <c r="K21" s="278">
        <f t="shared" si="13"/>
        <v>190.5</v>
      </c>
      <c r="L21" s="295">
        <f t="shared" si="14"/>
        <v>38.1</v>
      </c>
      <c r="M21" s="295">
        <f t="shared" si="15"/>
        <v>3254.5</v>
      </c>
      <c r="N21" s="295">
        <f t="shared" si="16"/>
        <v>400</v>
      </c>
      <c r="O21" s="295">
        <f t="shared" si="17"/>
        <v>555.5</v>
      </c>
      <c r="P21" s="296" t="s">
        <v>384</v>
      </c>
      <c r="Q21" s="296" t="s">
        <v>385</v>
      </c>
      <c r="R21" s="296" t="s">
        <v>386</v>
      </c>
      <c r="S21" s="296" t="s">
        <v>387</v>
      </c>
      <c r="T21" s="296"/>
      <c r="U21" s="296"/>
      <c r="V21" s="296"/>
      <c r="W21" s="280"/>
      <c r="X21" s="280"/>
      <c r="Y21" s="280"/>
      <c r="Z21" s="280"/>
    </row>
    <row r="22" spans="1:26" s="5" customFormat="1">
      <c r="A22" s="384">
        <f>'1-συμβολαια'!A22</f>
        <v>0</v>
      </c>
      <c r="B22" s="382" t="str">
        <f>'1-συμβολαια'!C22</f>
        <v>υποθήκη δανείου</v>
      </c>
      <c r="C22" s="295">
        <f>'1-συμβολαια'!D22</f>
        <v>200000</v>
      </c>
      <c r="D22" s="383"/>
      <c r="E22" s="383">
        <v>400</v>
      </c>
      <c r="F22" s="383">
        <v>1800</v>
      </c>
      <c r="G22" s="383">
        <f t="shared" si="9"/>
        <v>1610</v>
      </c>
      <c r="H22" s="383">
        <f t="shared" si="10"/>
        <v>3810</v>
      </c>
      <c r="I22" s="278">
        <f t="shared" si="11"/>
        <v>306.89999999999998</v>
      </c>
      <c r="J22" s="278">
        <f t="shared" si="12"/>
        <v>20</v>
      </c>
      <c r="K22" s="278">
        <f t="shared" si="13"/>
        <v>190.5</v>
      </c>
      <c r="L22" s="295">
        <f t="shared" si="14"/>
        <v>38.1</v>
      </c>
      <c r="M22" s="295">
        <f t="shared" si="15"/>
        <v>3254.5</v>
      </c>
      <c r="N22" s="295">
        <f t="shared" si="16"/>
        <v>400</v>
      </c>
      <c r="O22" s="295">
        <f t="shared" si="17"/>
        <v>555.5</v>
      </c>
      <c r="P22" s="296" t="s">
        <v>384</v>
      </c>
      <c r="Q22" s="296" t="s">
        <v>385</v>
      </c>
      <c r="R22" s="296" t="s">
        <v>386</v>
      </c>
      <c r="S22" s="296" t="s">
        <v>387</v>
      </c>
      <c r="T22" s="296"/>
      <c r="U22" s="296"/>
      <c r="V22" s="296"/>
      <c r="W22" s="280"/>
      <c r="X22" s="280"/>
      <c r="Y22" s="280"/>
      <c r="Z22" s="280"/>
    </row>
    <row r="23" spans="1:26" s="5" customFormat="1" ht="12" thickBot="1">
      <c r="A23" s="366">
        <f>'1-συμβολαια'!A23</f>
        <v>0</v>
      </c>
      <c r="B23" s="385" t="str">
        <f>'1-συμβολαια'!C23</f>
        <v>δανείου ΤΟΚΟΙ</v>
      </c>
      <c r="C23" s="368">
        <f>'1-συμβολαια'!D23</f>
        <v>444444</v>
      </c>
      <c r="D23" s="369"/>
      <c r="E23" s="369">
        <v>400</v>
      </c>
      <c r="F23" s="369">
        <v>1800</v>
      </c>
      <c r="G23" s="369">
        <f t="shared" si="9"/>
        <v>4421.1059999999998</v>
      </c>
      <c r="H23" s="369">
        <f t="shared" si="10"/>
        <v>6621.1059999999998</v>
      </c>
      <c r="I23" s="369">
        <f t="shared" si="11"/>
        <v>559.89954</v>
      </c>
      <c r="J23" s="369">
        <f t="shared" si="12"/>
        <v>20</v>
      </c>
      <c r="K23" s="369">
        <f t="shared" si="13"/>
        <v>331.05529999999999</v>
      </c>
      <c r="L23" s="368">
        <f t="shared" si="14"/>
        <v>66.211060000000003</v>
      </c>
      <c r="M23" s="368">
        <f t="shared" si="15"/>
        <v>5643.9400999999998</v>
      </c>
      <c r="N23" s="368">
        <f t="shared" si="16"/>
        <v>400</v>
      </c>
      <c r="O23" s="368">
        <f t="shared" si="17"/>
        <v>977.16589999999997</v>
      </c>
      <c r="P23" s="386" t="s">
        <v>384</v>
      </c>
      <c r="Q23" s="386" t="s">
        <v>385</v>
      </c>
      <c r="R23" s="386" t="s">
        <v>386</v>
      </c>
      <c r="S23" s="386" t="s">
        <v>387</v>
      </c>
      <c r="T23" s="386"/>
      <c r="U23" s="386"/>
      <c r="V23" s="386"/>
      <c r="W23" s="387"/>
      <c r="X23" s="387"/>
      <c r="Y23" s="387"/>
      <c r="Z23" s="387"/>
    </row>
    <row r="24" spans="1:26">
      <c r="A24" s="516" t="s">
        <v>54</v>
      </c>
      <c r="B24" s="517"/>
      <c r="C24" s="517"/>
      <c r="D24" s="158">
        <f t="shared" ref="D24:O24" si="18">SUM(D3:D23)</f>
        <v>0</v>
      </c>
      <c r="E24" s="158">
        <f t="shared" si="18"/>
        <v>8400</v>
      </c>
      <c r="F24" s="158">
        <f t="shared" si="18"/>
        <v>37800</v>
      </c>
      <c r="G24" s="158">
        <f t="shared" si="18"/>
        <v>316198.848</v>
      </c>
      <c r="H24" s="158">
        <f t="shared" si="18"/>
        <v>362398.848</v>
      </c>
      <c r="I24" s="158">
        <f t="shared" si="18"/>
        <v>31859.896320000003</v>
      </c>
      <c r="J24" s="158">
        <f t="shared" si="18"/>
        <v>420</v>
      </c>
      <c r="K24" s="158">
        <f t="shared" si="18"/>
        <v>18119.9424</v>
      </c>
      <c r="L24" s="158">
        <f t="shared" si="18"/>
        <v>3623.9884799999995</v>
      </c>
      <c r="M24" s="158">
        <f t="shared" si="18"/>
        <v>308375.02080000006</v>
      </c>
      <c r="N24" s="158">
        <f t="shared" si="18"/>
        <v>8400</v>
      </c>
      <c r="O24" s="158">
        <f t="shared" si="18"/>
        <v>54023.827200000007</v>
      </c>
    </row>
    <row r="25" spans="1:26">
      <c r="J25" s="231"/>
      <c r="K25" s="231"/>
      <c r="L25" s="7"/>
      <c r="P25" s="163" t="s">
        <v>373</v>
      </c>
      <c r="Q25" s="129"/>
      <c r="R25" s="129"/>
      <c r="S25" s="129"/>
      <c r="T25" s="129"/>
      <c r="U25" s="129"/>
      <c r="V25" s="129"/>
      <c r="W25" s="129"/>
      <c r="X25" s="129"/>
      <c r="Y25" s="129"/>
    </row>
    <row r="26" spans="1:26">
      <c r="K26" s="231"/>
      <c r="L26" s="7"/>
      <c r="P26" s="139"/>
      <c r="Q26" s="163" t="s">
        <v>374</v>
      </c>
      <c r="R26" s="129"/>
      <c r="S26" s="129"/>
      <c r="T26" s="129"/>
      <c r="U26" s="129"/>
      <c r="V26" s="129"/>
      <c r="W26" s="129"/>
      <c r="X26" s="129"/>
      <c r="Y26" s="139"/>
    </row>
    <row r="27" spans="1:26">
      <c r="P27" s="139"/>
      <c r="Q27" s="139"/>
      <c r="R27" s="129" t="s">
        <v>375</v>
      </c>
      <c r="S27" s="139"/>
      <c r="T27" s="139"/>
      <c r="U27" s="139"/>
      <c r="V27" s="139"/>
      <c r="W27" s="139"/>
      <c r="X27" s="139"/>
      <c r="Y27" s="139"/>
    </row>
    <row r="28" spans="1:26">
      <c r="P28" s="139"/>
      <c r="Q28" s="139"/>
      <c r="R28" s="139"/>
      <c r="S28" s="163" t="s">
        <v>376</v>
      </c>
      <c r="T28" s="139"/>
      <c r="U28" s="139"/>
      <c r="V28" s="139"/>
      <c r="W28" s="139"/>
      <c r="X28" s="139"/>
      <c r="Y28" s="139"/>
    </row>
    <row r="29" spans="1:26">
      <c r="P29" s="139"/>
      <c r="Q29" s="139"/>
      <c r="R29" s="139"/>
      <c r="S29" s="139"/>
      <c r="T29" s="129" t="s">
        <v>377</v>
      </c>
      <c r="U29" s="139"/>
      <c r="V29" s="139"/>
      <c r="W29" s="139"/>
      <c r="X29" s="139"/>
      <c r="Y29" s="139"/>
    </row>
    <row r="30" spans="1:26">
      <c r="P30" s="139"/>
      <c r="Q30" s="139"/>
      <c r="R30" s="129"/>
      <c r="S30" s="129"/>
      <c r="T30" s="139"/>
      <c r="U30" s="163" t="s">
        <v>378</v>
      </c>
      <c r="V30" s="139"/>
      <c r="W30" s="129"/>
      <c r="X30" s="129"/>
      <c r="Y30" s="129"/>
      <c r="Z30" s="129"/>
    </row>
    <row r="31" spans="1:26">
      <c r="P31" s="139"/>
      <c r="Q31" s="139"/>
      <c r="R31" s="129"/>
      <c r="S31" s="129"/>
      <c r="T31" s="139"/>
      <c r="U31" s="139"/>
      <c r="V31" s="129" t="s">
        <v>379</v>
      </c>
      <c r="W31" s="129"/>
      <c r="X31" s="129"/>
      <c r="Y31" s="129"/>
      <c r="Z31" s="139"/>
    </row>
    <row r="32" spans="1:26">
      <c r="P32" s="139"/>
      <c r="Q32" s="139"/>
      <c r="R32" s="139"/>
      <c r="S32" s="129"/>
      <c r="T32" s="139"/>
      <c r="U32" s="139"/>
      <c r="V32" s="139"/>
      <c r="W32" s="139"/>
      <c r="X32" s="139"/>
      <c r="Y32" s="139"/>
      <c r="Z32" s="139"/>
    </row>
    <row r="33" spans="2:24" ht="15.75">
      <c r="B33" s="542" t="s">
        <v>514</v>
      </c>
      <c r="C33" s="542"/>
      <c r="D33" s="542"/>
      <c r="E33" s="542"/>
      <c r="F33" s="542"/>
      <c r="G33" s="542"/>
      <c r="H33" s="542"/>
      <c r="I33" s="542"/>
      <c r="J33" s="542"/>
      <c r="K33" s="542"/>
      <c r="L33" s="542"/>
      <c r="M33" s="542"/>
      <c r="N33" s="542"/>
      <c r="O33" s="542"/>
      <c r="P33" s="542"/>
    </row>
    <row r="34" spans="2:24" ht="15.75">
      <c r="C34" s="557" t="s">
        <v>505</v>
      </c>
      <c r="D34" s="557"/>
      <c r="E34" s="557"/>
      <c r="F34" s="557"/>
      <c r="G34" s="557"/>
      <c r="H34" s="557"/>
      <c r="I34" s="557"/>
      <c r="J34" s="557"/>
      <c r="K34" s="557"/>
      <c r="L34" s="557"/>
      <c r="M34" s="557"/>
      <c r="N34" s="57"/>
      <c r="P34" s="2"/>
      <c r="Q34" s="2"/>
      <c r="R34" s="2"/>
      <c r="S34" s="2"/>
      <c r="T34" s="2"/>
    </row>
    <row r="35" spans="2:24" ht="15.75">
      <c r="C35" s="227"/>
      <c r="D35" s="556" t="s">
        <v>380</v>
      </c>
      <c r="E35" s="556"/>
      <c r="F35" s="556"/>
      <c r="G35" s="556"/>
      <c r="H35" s="556"/>
      <c r="I35" s="556"/>
      <c r="J35" s="556"/>
      <c r="K35" s="556"/>
      <c r="L35" s="556"/>
      <c r="M35" s="57"/>
      <c r="N35" s="57"/>
      <c r="P35" s="2"/>
      <c r="Q35" s="2"/>
      <c r="R35" s="2"/>
      <c r="S35" s="2"/>
      <c r="T35" s="2"/>
    </row>
    <row r="36" spans="2:24">
      <c r="L36" s="223"/>
      <c r="M36" s="223"/>
      <c r="N36" s="223"/>
      <c r="P36" s="2"/>
      <c r="Q36" s="2"/>
      <c r="R36" s="2"/>
      <c r="S36" s="2"/>
      <c r="T36" s="2"/>
    </row>
    <row r="37" spans="2:24">
      <c r="C37" s="543" t="s">
        <v>59</v>
      </c>
      <c r="D37" s="543"/>
      <c r="E37" s="543"/>
      <c r="F37" s="543"/>
      <c r="G37" s="543"/>
      <c r="H37" s="543"/>
      <c r="L37" s="7"/>
      <c r="M37" s="224"/>
      <c r="N37" s="224"/>
      <c r="P37" s="2"/>
      <c r="Q37" s="2"/>
      <c r="R37" s="2"/>
      <c r="S37" s="2"/>
      <c r="T37" s="2"/>
    </row>
    <row r="38" spans="2:24">
      <c r="H38" s="3"/>
      <c r="J38" s="3"/>
      <c r="K38" s="3"/>
      <c r="L38" s="223"/>
      <c r="M38" s="223"/>
      <c r="N38" s="223"/>
      <c r="P38" s="2"/>
      <c r="Q38" s="2"/>
      <c r="R38" s="2"/>
      <c r="S38" s="2"/>
      <c r="T38" s="2"/>
      <c r="U38" s="3"/>
      <c r="V38" s="3"/>
      <c r="W38" s="3"/>
      <c r="X38" s="3"/>
    </row>
    <row r="39" spans="2:24">
      <c r="D39" s="3"/>
      <c r="H39" s="3"/>
      <c r="J39" s="3"/>
      <c r="K39" s="3"/>
      <c r="L39" s="224"/>
      <c r="M39" s="224"/>
      <c r="N39" s="224"/>
      <c r="P39" s="2"/>
      <c r="Q39" s="2"/>
      <c r="R39" s="2"/>
      <c r="S39" s="2"/>
      <c r="T39" s="2"/>
      <c r="U39" s="3"/>
      <c r="V39" s="3"/>
      <c r="W39" s="3"/>
      <c r="X39" s="3"/>
    </row>
    <row r="40" spans="2:24" ht="12.75">
      <c r="B40" s="228" t="s">
        <v>381</v>
      </c>
      <c r="H40" s="3"/>
      <c r="J40" s="3"/>
      <c r="K40" s="3"/>
      <c r="P40" s="2"/>
      <c r="Q40" s="2"/>
      <c r="R40" s="2"/>
      <c r="S40" s="2"/>
      <c r="T40" s="2"/>
      <c r="U40" s="3"/>
      <c r="V40" s="3"/>
      <c r="W40" s="3"/>
      <c r="X40" s="3"/>
    </row>
    <row r="41" spans="2:24" ht="12.75">
      <c r="B41" s="229" t="s">
        <v>382</v>
      </c>
      <c r="H41" s="54"/>
      <c r="J41" s="54"/>
      <c r="K41" s="54"/>
      <c r="P41" s="2"/>
      <c r="Q41" s="2"/>
      <c r="R41" s="2"/>
      <c r="S41" s="2"/>
      <c r="T41" s="2"/>
    </row>
    <row r="42" spans="2:24" ht="15.75">
      <c r="B42" s="230" t="s">
        <v>383</v>
      </c>
      <c r="H42" s="54"/>
      <c r="I42" s="54"/>
      <c r="J42" s="54"/>
      <c r="K42" s="54"/>
      <c r="P42" s="2"/>
      <c r="Q42" s="2"/>
      <c r="R42" s="2"/>
      <c r="S42" s="2"/>
      <c r="T42" s="2"/>
    </row>
    <row r="43" spans="2:24">
      <c r="B43" s="91"/>
      <c r="C43" s="4"/>
      <c r="D43" s="54"/>
      <c r="E43" s="4"/>
      <c r="F43" s="4"/>
      <c r="G43" s="4"/>
      <c r="H43" s="54"/>
      <c r="I43" s="54"/>
      <c r="J43" s="54"/>
      <c r="K43" s="54"/>
      <c r="P43" s="2"/>
      <c r="Q43" s="2"/>
      <c r="R43" s="2"/>
      <c r="S43" s="2"/>
      <c r="T43" s="2"/>
    </row>
    <row r="44" spans="2:24">
      <c r="B44" s="91"/>
      <c r="C44" s="4"/>
      <c r="D44" s="54"/>
      <c r="E44" s="4"/>
      <c r="F44" s="4"/>
      <c r="G44" s="4"/>
      <c r="H44" s="54"/>
      <c r="I44" s="54"/>
      <c r="J44" s="54"/>
      <c r="K44" s="54"/>
      <c r="P44" s="2"/>
      <c r="Q44" s="2"/>
      <c r="R44" s="2"/>
      <c r="S44" s="2"/>
      <c r="T44" s="2"/>
    </row>
    <row r="45" spans="2:24">
      <c r="B45" s="91"/>
      <c r="C45" s="4"/>
      <c r="D45" s="54"/>
      <c r="E45" s="4"/>
      <c r="F45" s="4"/>
      <c r="G45" s="4"/>
      <c r="H45" s="54"/>
      <c r="I45" s="54"/>
      <c r="J45" s="54"/>
      <c r="K45" s="54"/>
      <c r="P45" s="2"/>
      <c r="Q45" s="2"/>
      <c r="R45" s="2"/>
      <c r="S45" s="2"/>
      <c r="T45" s="2"/>
    </row>
    <row r="46" spans="2:24">
      <c r="B46" s="91"/>
      <c r="C46" s="4"/>
      <c r="D46" s="54"/>
      <c r="E46" s="4"/>
      <c r="F46" s="4"/>
      <c r="G46" s="4"/>
      <c r="H46" s="54"/>
      <c r="I46" s="54"/>
      <c r="J46" s="54"/>
      <c r="K46" s="54"/>
      <c r="O46" s="7"/>
      <c r="P46" s="5"/>
      <c r="Q46" s="5"/>
      <c r="R46" s="5"/>
      <c r="S46" s="5"/>
    </row>
    <row r="47" spans="2:24">
      <c r="C47" s="298"/>
      <c r="E47" s="7"/>
      <c r="F47" s="7"/>
      <c r="G47" s="7"/>
      <c r="K47" s="298"/>
      <c r="L47" s="7"/>
      <c r="M47" s="7"/>
      <c r="N47" s="7"/>
      <c r="O47" s="7"/>
      <c r="P47" s="7"/>
      <c r="Q47" s="5"/>
      <c r="R47" s="5"/>
      <c r="S47" s="5"/>
    </row>
    <row r="48" spans="2:24">
      <c r="C48" s="298"/>
      <c r="E48" s="7"/>
      <c r="F48" s="7"/>
      <c r="G48" s="7"/>
      <c r="K48" s="2"/>
      <c r="L48" s="7"/>
      <c r="M48" s="7"/>
      <c r="N48" s="7"/>
      <c r="O48" s="7"/>
      <c r="P48" s="7"/>
      <c r="Q48" s="5"/>
      <c r="R48" s="5"/>
      <c r="S48" s="5"/>
    </row>
    <row r="49" spans="3:16">
      <c r="C49" s="298"/>
      <c r="E49" s="7"/>
      <c r="F49" s="7"/>
      <c r="G49" s="7"/>
      <c r="K49" s="2"/>
      <c r="L49" s="7"/>
      <c r="M49" s="7"/>
      <c r="N49" s="7"/>
      <c r="O49" s="7"/>
      <c r="P49" s="7"/>
    </row>
    <row r="50" spans="3:16">
      <c r="C50" s="298"/>
      <c r="E50" s="7"/>
      <c r="F50" s="7"/>
      <c r="G50" s="7"/>
      <c r="K50" s="2"/>
      <c r="L50" s="7"/>
      <c r="M50" s="7"/>
      <c r="N50" s="7"/>
      <c r="O50" s="7"/>
      <c r="P50" s="7"/>
    </row>
    <row r="51" spans="3:16">
      <c r="C51" s="298"/>
      <c r="E51" s="7"/>
      <c r="F51" s="7"/>
      <c r="G51" s="7"/>
      <c r="K51" s="2"/>
      <c r="L51" s="7"/>
      <c r="M51" s="7"/>
      <c r="N51" s="7"/>
      <c r="O51" s="7"/>
      <c r="P51" s="231"/>
    </row>
    <row r="52" spans="3:16">
      <c r="C52" s="298"/>
      <c r="E52" s="7"/>
      <c r="F52" s="7"/>
      <c r="G52" s="7"/>
      <c r="K52" s="2"/>
      <c r="L52" s="7"/>
      <c r="M52" s="7"/>
      <c r="N52" s="7"/>
      <c r="O52" s="7"/>
      <c r="P52" s="231"/>
    </row>
    <row r="53" spans="3:16">
      <c r="C53" s="298"/>
      <c r="E53" s="7"/>
      <c r="F53" s="7"/>
      <c r="G53" s="7"/>
      <c r="K53" s="298"/>
      <c r="L53" s="7"/>
      <c r="M53" s="7"/>
      <c r="N53" s="7"/>
      <c r="O53" s="7"/>
      <c r="P53" s="7"/>
    </row>
    <row r="54" spans="3:16">
      <c r="C54" s="298"/>
      <c r="E54" s="7"/>
      <c r="F54" s="7"/>
      <c r="G54" s="7"/>
      <c r="K54" s="2"/>
      <c r="L54" s="7"/>
      <c r="M54" s="7"/>
      <c r="N54" s="7"/>
      <c r="O54" s="7"/>
      <c r="P54" s="7"/>
    </row>
    <row r="55" spans="3:16">
      <c r="C55" s="298"/>
      <c r="E55" s="7"/>
      <c r="F55" s="7"/>
      <c r="G55" s="7"/>
      <c r="K55" s="2"/>
      <c r="L55" s="7"/>
      <c r="M55" s="7"/>
      <c r="N55" s="7"/>
      <c r="O55" s="7"/>
      <c r="P55" s="7"/>
    </row>
    <row r="56" spans="3:16">
      <c r="C56" s="298"/>
      <c r="E56" s="7"/>
      <c r="F56" s="7"/>
      <c r="G56" s="7"/>
      <c r="K56" s="2"/>
      <c r="L56" s="7"/>
      <c r="M56" s="7"/>
      <c r="N56" s="7"/>
      <c r="O56" s="7"/>
      <c r="P56" s="7"/>
    </row>
    <row r="57" spans="3:16">
      <c r="C57" s="298"/>
      <c r="E57" s="7"/>
      <c r="F57" s="7"/>
      <c r="G57" s="7"/>
      <c r="K57" s="2"/>
      <c r="L57" s="7"/>
      <c r="M57" s="7"/>
      <c r="N57" s="7"/>
      <c r="O57" s="7"/>
      <c r="P57" s="7"/>
    </row>
    <row r="58" spans="3:16">
      <c r="C58" s="298"/>
      <c r="E58" s="7"/>
      <c r="F58" s="7"/>
      <c r="G58" s="7"/>
      <c r="K58" s="2"/>
      <c r="L58" s="7"/>
      <c r="M58" s="7"/>
      <c r="N58" s="7"/>
      <c r="O58" s="7"/>
      <c r="P58" s="7"/>
    </row>
    <row r="59" spans="3:16">
      <c r="C59" s="298"/>
      <c r="E59" s="7"/>
      <c r="F59" s="7"/>
      <c r="G59" s="7"/>
      <c r="K59" s="298"/>
      <c r="L59" s="7"/>
      <c r="M59" s="7"/>
      <c r="N59" s="7"/>
      <c r="O59" s="7"/>
      <c r="P59" s="7"/>
    </row>
    <row r="60" spans="3:16">
      <c r="C60" s="298"/>
      <c r="E60" s="7"/>
      <c r="F60" s="7"/>
      <c r="G60" s="7"/>
      <c r="K60" s="2"/>
      <c r="L60" s="7"/>
      <c r="M60" s="7"/>
      <c r="N60" s="7"/>
      <c r="O60" s="7"/>
      <c r="P60" s="7"/>
    </row>
    <row r="61" spans="3:16">
      <c r="C61" s="298"/>
      <c r="E61" s="7"/>
      <c r="F61" s="7"/>
      <c r="G61" s="7"/>
      <c r="K61" s="2"/>
      <c r="L61" s="7"/>
      <c r="M61" s="7"/>
      <c r="N61" s="7"/>
      <c r="O61" s="7"/>
      <c r="P61" s="7"/>
    </row>
    <row r="62" spans="3:16">
      <c r="H62" s="2"/>
      <c r="K62" s="2"/>
      <c r="M62" s="7"/>
      <c r="N62" s="7"/>
      <c r="O62" s="7"/>
      <c r="P62" s="7"/>
    </row>
    <row r="63" spans="3:16">
      <c r="H63" s="2"/>
      <c r="I63" s="2"/>
      <c r="L63" s="7"/>
      <c r="M63" s="7"/>
    </row>
    <row r="64" spans="3:16">
      <c r="H64" s="2"/>
      <c r="I64" s="2"/>
      <c r="L64" s="7"/>
      <c r="M64" s="7"/>
    </row>
  </sheetData>
  <mergeCells count="12">
    <mergeCell ref="P1:Z2"/>
    <mergeCell ref="B33:P33"/>
    <mergeCell ref="C37:H37"/>
    <mergeCell ref="D1:L1"/>
    <mergeCell ref="A24:C24"/>
    <mergeCell ref="A1:A2"/>
    <mergeCell ref="B1:B2"/>
    <mergeCell ref="C1:C2"/>
    <mergeCell ref="M1:N1"/>
    <mergeCell ref="O1:O2"/>
    <mergeCell ref="D35:L35"/>
    <mergeCell ref="C34:M3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50"/>
  <sheetViews>
    <sheetView workbookViewId="0">
      <pane ySplit="2" topLeftCell="A3" activePane="bottomLeft" state="frozen"/>
      <selection pane="bottomLeft" activeCell="H34" sqref="H34"/>
    </sheetView>
  </sheetViews>
  <sheetFormatPr defaultRowHeight="11.25"/>
  <cols>
    <col min="1" max="1" width="19.5703125" style="3" bestFit="1" customWidth="1"/>
    <col min="2" max="2" width="34.2851562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67" t="s">
        <v>1</v>
      </c>
      <c r="B1" s="573" t="s">
        <v>0</v>
      </c>
      <c r="C1" s="575" t="s">
        <v>84</v>
      </c>
      <c r="D1" s="569" t="s">
        <v>3</v>
      </c>
      <c r="E1" s="570"/>
      <c r="F1" s="571" t="s">
        <v>500</v>
      </c>
      <c r="G1" s="572"/>
      <c r="H1" s="558" t="s">
        <v>29</v>
      </c>
      <c r="I1" s="559"/>
      <c r="J1" s="559"/>
      <c r="K1" s="559"/>
      <c r="L1" s="559"/>
      <c r="M1" s="559"/>
      <c r="N1" s="560"/>
    </row>
    <row r="2" spans="1:14" s="8" customFormat="1" ht="23.25" customHeight="1" thickBot="1">
      <c r="A2" s="568"/>
      <c r="B2" s="574"/>
      <c r="C2" s="576"/>
      <c r="D2" s="44"/>
      <c r="E2" s="55" t="s">
        <v>510</v>
      </c>
      <c r="F2" s="337">
        <v>1000</v>
      </c>
      <c r="G2" s="98" t="s">
        <v>502</v>
      </c>
      <c r="H2" s="561"/>
      <c r="I2" s="562"/>
      <c r="J2" s="562"/>
      <c r="K2" s="562"/>
      <c r="L2" s="562"/>
      <c r="M2" s="562"/>
      <c r="N2" s="563"/>
    </row>
    <row r="3" spans="1:14" s="138" customFormat="1" ht="15">
      <c r="A3" s="393" t="str">
        <f>'1-συμβολαια'!A3</f>
        <v>1ο  [;;;??τραπεζας</v>
      </c>
      <c r="B3" s="388" t="str">
        <f>'1-συμβολαια'!C3</f>
        <v>δάνειο τοκοχρεωλυτικό</v>
      </c>
      <c r="C3" s="389">
        <f>'1-συμβολαια'!D3</f>
        <v>1100000</v>
      </c>
      <c r="D3" s="390">
        <v>6</v>
      </c>
      <c r="E3" s="390"/>
      <c r="F3" s="391">
        <f t="shared" ref="F3:F18" si="0">(D3-1)*300</f>
        <v>1500</v>
      </c>
      <c r="G3" s="391"/>
      <c r="H3" s="296" t="s">
        <v>216</v>
      </c>
      <c r="I3" s="296" t="s">
        <v>123</v>
      </c>
      <c r="J3" s="296"/>
      <c r="K3" s="392"/>
      <c r="L3" s="392"/>
      <c r="M3" s="392"/>
      <c r="N3" s="392"/>
    </row>
    <row r="4" spans="1:14" s="138" customFormat="1" ht="15">
      <c r="A4" s="393">
        <f>'1-συμβολαια'!A4</f>
        <v>0</v>
      </c>
      <c r="B4" s="388" t="str">
        <f>'1-συμβολαια'!C4</f>
        <v>υποθήκη δανείου</v>
      </c>
      <c r="C4" s="389">
        <f>'1-συμβολαια'!D4</f>
        <v>1100000</v>
      </c>
      <c r="D4" s="390">
        <v>6</v>
      </c>
      <c r="E4" s="390"/>
      <c r="F4" s="391">
        <f t="shared" si="0"/>
        <v>1500</v>
      </c>
      <c r="G4" s="391"/>
      <c r="H4" s="296" t="s">
        <v>216</v>
      </c>
      <c r="I4" s="296" t="s">
        <v>123</v>
      </c>
      <c r="J4" s="296"/>
      <c r="K4" s="392"/>
      <c r="L4" s="392"/>
      <c r="M4" s="392"/>
      <c r="N4" s="392"/>
    </row>
    <row r="5" spans="1:14" s="138" customFormat="1" ht="15">
      <c r="A5" s="419">
        <f>'1-συμβολαια'!A5</f>
        <v>0</v>
      </c>
      <c r="B5" s="415" t="str">
        <f>'1-συμβολαια'!C5</f>
        <v>δανείου ΤΟΚΟΙ</v>
      </c>
      <c r="C5" s="461">
        <f>'1-συμβολαια'!D5</f>
        <v>2222222</v>
      </c>
      <c r="D5" s="390">
        <v>6</v>
      </c>
      <c r="E5" s="390"/>
      <c r="F5" s="391">
        <f t="shared" si="0"/>
        <v>1500</v>
      </c>
      <c r="G5" s="391"/>
      <c r="H5" s="296" t="s">
        <v>216</v>
      </c>
      <c r="I5" s="296" t="s">
        <v>123</v>
      </c>
      <c r="J5" s="296"/>
      <c r="K5" s="392"/>
      <c r="L5" s="392"/>
      <c r="M5" s="392"/>
      <c r="N5" s="392"/>
    </row>
    <row r="6" spans="1:14" s="138" customFormat="1" ht="15">
      <c r="A6" s="484" t="str">
        <f>'1-συμβολαια'!A6</f>
        <v>1ο  [;;;??τραπεζας</v>
      </c>
      <c r="B6" s="415" t="str">
        <f>'1-συμβολαια'!C6</f>
        <v>δάνειο τοκοχρεωλυτικό</v>
      </c>
      <c r="C6" s="461">
        <f>'1-συμβολαια'!D6</f>
        <v>600000</v>
      </c>
      <c r="D6" s="390">
        <v>6</v>
      </c>
      <c r="E6" s="390"/>
      <c r="F6" s="391">
        <f t="shared" si="0"/>
        <v>1500</v>
      </c>
      <c r="G6" s="391"/>
      <c r="H6" s="296" t="s">
        <v>216</v>
      </c>
      <c r="I6" s="296" t="s">
        <v>123</v>
      </c>
      <c r="J6" s="296"/>
      <c r="K6" s="392"/>
      <c r="L6" s="392"/>
      <c r="M6" s="392"/>
      <c r="N6" s="392"/>
    </row>
    <row r="7" spans="1:14" s="138" customFormat="1" ht="15">
      <c r="A7" s="484">
        <f>'1-συμβολαια'!A7</f>
        <v>0</v>
      </c>
      <c r="B7" s="415" t="str">
        <f>'1-συμβολαια'!C7</f>
        <v>υποθήκη δανείου</v>
      </c>
      <c r="C7" s="461">
        <f>'1-συμβολαια'!D7</f>
        <v>600000</v>
      </c>
      <c r="D7" s="390">
        <v>6</v>
      </c>
      <c r="E7" s="390"/>
      <c r="F7" s="391">
        <f t="shared" si="0"/>
        <v>1500</v>
      </c>
      <c r="G7" s="391"/>
      <c r="H7" s="296" t="s">
        <v>216</v>
      </c>
      <c r="I7" s="296" t="s">
        <v>123</v>
      </c>
      <c r="J7" s="296"/>
      <c r="K7" s="392"/>
      <c r="L7" s="392"/>
      <c r="M7" s="392"/>
      <c r="N7" s="392"/>
    </row>
    <row r="8" spans="1:14" s="138" customFormat="1" ht="15">
      <c r="A8" s="484">
        <f>'1-συμβολαια'!A8</f>
        <v>0</v>
      </c>
      <c r="B8" s="415" t="str">
        <f>'1-συμβολαια'!C8</f>
        <v>δανείου ΤΟΚΟΙ</v>
      </c>
      <c r="C8" s="461">
        <f>'1-συμβολαια'!D8</f>
        <v>1222222</v>
      </c>
      <c r="D8" s="390">
        <v>6</v>
      </c>
      <c r="E8" s="390"/>
      <c r="F8" s="391">
        <f t="shared" si="0"/>
        <v>1500</v>
      </c>
      <c r="G8" s="391"/>
      <c r="H8" s="296" t="s">
        <v>216</v>
      </c>
      <c r="I8" s="296" t="s">
        <v>123</v>
      </c>
      <c r="J8" s="296"/>
      <c r="K8" s="392"/>
      <c r="L8" s="392"/>
      <c r="M8" s="392"/>
      <c r="N8" s="392"/>
    </row>
    <row r="9" spans="1:14" s="138" customFormat="1" ht="15">
      <c r="A9" s="393" t="str">
        <f>'1-συμβολαια'!A9</f>
        <v>1ο  [;;;??τραπεζας</v>
      </c>
      <c r="B9" s="388" t="str">
        <f>'1-συμβολαια'!C9</f>
        <v>δάνειο τοκοχρεωλυτικό</v>
      </c>
      <c r="C9" s="389">
        <f>'1-συμβολαια'!D9</f>
        <v>700000</v>
      </c>
      <c r="D9" s="390">
        <v>6</v>
      </c>
      <c r="E9" s="390"/>
      <c r="F9" s="391">
        <f t="shared" si="0"/>
        <v>1500</v>
      </c>
      <c r="G9" s="391"/>
      <c r="H9" s="296" t="s">
        <v>216</v>
      </c>
      <c r="I9" s="296" t="s">
        <v>123</v>
      </c>
      <c r="J9" s="296"/>
      <c r="K9" s="392"/>
      <c r="L9" s="392"/>
      <c r="M9" s="392"/>
      <c r="N9" s="392"/>
    </row>
    <row r="10" spans="1:14" s="138" customFormat="1" ht="15">
      <c r="A10" s="393">
        <f>'1-συμβολαια'!A10</f>
        <v>0</v>
      </c>
      <c r="B10" s="388" t="str">
        <f>'1-συμβολαια'!C10</f>
        <v>υποθήκη δανείου</v>
      </c>
      <c r="C10" s="389">
        <f>'1-συμβολαια'!D10</f>
        <v>700000</v>
      </c>
      <c r="D10" s="390">
        <v>6</v>
      </c>
      <c r="E10" s="390"/>
      <c r="F10" s="391">
        <f t="shared" si="0"/>
        <v>1500</v>
      </c>
      <c r="G10" s="391"/>
      <c r="H10" s="296" t="s">
        <v>216</v>
      </c>
      <c r="I10" s="296" t="s">
        <v>123</v>
      </c>
      <c r="J10" s="296"/>
      <c r="K10" s="392"/>
      <c r="L10" s="392"/>
      <c r="M10" s="392"/>
      <c r="N10" s="392"/>
    </row>
    <row r="11" spans="1:14" s="138" customFormat="1" ht="15">
      <c r="A11" s="393">
        <f>'1-συμβολαια'!A11</f>
        <v>0</v>
      </c>
      <c r="B11" s="388" t="str">
        <f>'1-συμβολαια'!C11</f>
        <v>δανείου ΤΟΚΟΙ</v>
      </c>
      <c r="C11" s="389">
        <f>'1-συμβολαια'!D11</f>
        <v>1444444</v>
      </c>
      <c r="D11" s="390">
        <v>6</v>
      </c>
      <c r="E11" s="390"/>
      <c r="F11" s="391">
        <f t="shared" si="0"/>
        <v>1500</v>
      </c>
      <c r="G11" s="391"/>
      <c r="H11" s="296" t="s">
        <v>216</v>
      </c>
      <c r="I11" s="296" t="s">
        <v>123</v>
      </c>
      <c r="J11" s="296"/>
      <c r="K11" s="392"/>
      <c r="L11" s="392"/>
      <c r="M11" s="392"/>
      <c r="N11" s="392"/>
    </row>
    <row r="12" spans="1:14" s="138" customFormat="1" ht="15">
      <c r="A12" s="485" t="str">
        <f>'1-συμβολαια'!A12</f>
        <v>1ο  [;;;??τραπεζας</v>
      </c>
      <c r="B12" s="388" t="str">
        <f>'1-συμβολαια'!C12</f>
        <v>δάνειο τοκοχρεωλυτικό</v>
      </c>
      <c r="C12" s="389">
        <f>'1-συμβολαια'!D12</f>
        <v>1300000</v>
      </c>
      <c r="D12" s="390">
        <v>6</v>
      </c>
      <c r="E12" s="390"/>
      <c r="F12" s="391">
        <f t="shared" si="0"/>
        <v>1500</v>
      </c>
      <c r="G12" s="391"/>
      <c r="H12" s="296" t="s">
        <v>216</v>
      </c>
      <c r="I12" s="296" t="s">
        <v>123</v>
      </c>
      <c r="J12" s="296"/>
      <c r="K12" s="392"/>
      <c r="L12" s="392"/>
      <c r="M12" s="392"/>
      <c r="N12" s="392"/>
    </row>
    <row r="13" spans="1:14" s="138" customFormat="1" ht="15">
      <c r="A13" s="485">
        <f>'1-συμβολαια'!A13</f>
        <v>0</v>
      </c>
      <c r="B13" s="388" t="str">
        <f>'1-συμβολαια'!C13</f>
        <v>υποθήκη δανείου</v>
      </c>
      <c r="C13" s="389">
        <f>'1-συμβολαια'!D13</f>
        <v>1300000</v>
      </c>
      <c r="D13" s="390">
        <v>6</v>
      </c>
      <c r="E13" s="390"/>
      <c r="F13" s="391">
        <f t="shared" si="0"/>
        <v>1500</v>
      </c>
      <c r="G13" s="391"/>
      <c r="H13" s="296" t="s">
        <v>216</v>
      </c>
      <c r="I13" s="296" t="s">
        <v>123</v>
      </c>
      <c r="J13" s="296"/>
      <c r="K13" s="392"/>
      <c r="L13" s="392"/>
      <c r="M13" s="392"/>
      <c r="N13" s="392"/>
    </row>
    <row r="14" spans="1:14" s="138" customFormat="1" ht="15">
      <c r="A14" s="485">
        <f>'1-συμβολαια'!A14</f>
        <v>0</v>
      </c>
      <c r="B14" s="388" t="str">
        <f>'1-συμβολαια'!C14</f>
        <v>δανείου ΤΟΚΟΙ</v>
      </c>
      <c r="C14" s="389">
        <f>'1-συμβολαια'!D14</f>
        <v>2666666</v>
      </c>
      <c r="D14" s="390">
        <v>6</v>
      </c>
      <c r="E14" s="390"/>
      <c r="F14" s="391">
        <f t="shared" si="0"/>
        <v>1500</v>
      </c>
      <c r="G14" s="391"/>
      <c r="H14" s="296" t="s">
        <v>216</v>
      </c>
      <c r="I14" s="296" t="s">
        <v>123</v>
      </c>
      <c r="J14" s="296"/>
      <c r="K14" s="392"/>
      <c r="L14" s="392"/>
      <c r="M14" s="392"/>
      <c r="N14" s="392"/>
    </row>
    <row r="15" spans="1:14" s="138" customFormat="1" ht="15">
      <c r="A15" s="393" t="str">
        <f>'1-συμβολαια'!A15</f>
        <v>1ο  [;;;??τραπεζας</v>
      </c>
      <c r="B15" s="388" t="str">
        <f>'1-συμβολαια'!C15</f>
        <v>δάνειο τοκοχρεωλυτικό</v>
      </c>
      <c r="C15" s="389">
        <f>'1-συμβολαια'!D15</f>
        <v>2300000</v>
      </c>
      <c r="D15" s="390">
        <v>6</v>
      </c>
      <c r="E15" s="390"/>
      <c r="F15" s="391">
        <f t="shared" si="0"/>
        <v>1500</v>
      </c>
      <c r="G15" s="391"/>
      <c r="H15" s="296" t="s">
        <v>216</v>
      </c>
      <c r="I15" s="296" t="s">
        <v>123</v>
      </c>
      <c r="J15" s="296"/>
      <c r="K15" s="392"/>
      <c r="L15" s="392"/>
      <c r="M15" s="392"/>
      <c r="N15" s="392"/>
    </row>
    <row r="16" spans="1:14" s="138" customFormat="1" ht="15">
      <c r="A16" s="393">
        <f>'1-συμβολαια'!A16</f>
        <v>0</v>
      </c>
      <c r="B16" s="388" t="str">
        <f>'1-συμβολαια'!C16</f>
        <v>υποθήκη δανείου</v>
      </c>
      <c r="C16" s="389">
        <f>'1-συμβολαια'!D16</f>
        <v>2300000</v>
      </c>
      <c r="D16" s="390">
        <v>6</v>
      </c>
      <c r="E16" s="390"/>
      <c r="F16" s="391">
        <f t="shared" si="0"/>
        <v>1500</v>
      </c>
      <c r="G16" s="391"/>
      <c r="H16" s="296" t="s">
        <v>216</v>
      </c>
      <c r="I16" s="296" t="s">
        <v>123</v>
      </c>
      <c r="J16" s="296"/>
      <c r="K16" s="392"/>
      <c r="L16" s="392"/>
      <c r="M16" s="392"/>
      <c r="N16" s="392"/>
    </row>
    <row r="17" spans="1:14" s="138" customFormat="1" ht="15">
      <c r="A17" s="393">
        <f>'1-συμβολαια'!A17</f>
        <v>0</v>
      </c>
      <c r="B17" s="388" t="str">
        <f>'1-συμβολαια'!C17</f>
        <v>δανείου ΤΟΚΟΙ</v>
      </c>
      <c r="C17" s="389">
        <f>'1-συμβολαια'!D17</f>
        <v>4666666</v>
      </c>
      <c r="D17" s="390">
        <v>6</v>
      </c>
      <c r="E17" s="390"/>
      <c r="F17" s="391">
        <f t="shared" si="0"/>
        <v>1500</v>
      </c>
      <c r="G17" s="391"/>
      <c r="H17" s="296" t="s">
        <v>216</v>
      </c>
      <c r="I17" s="296" t="s">
        <v>123</v>
      </c>
      <c r="J17" s="296"/>
      <c r="K17" s="392"/>
      <c r="L17" s="392"/>
      <c r="M17" s="392"/>
      <c r="N17" s="392"/>
    </row>
    <row r="18" spans="1:14" s="138" customFormat="1" ht="15">
      <c r="A18" s="485" t="str">
        <f>'1-συμβολαια'!A18</f>
        <v>1ο  [;;;??τραπεζας</v>
      </c>
      <c r="B18" s="388" t="str">
        <f>'1-συμβολαια'!C18</f>
        <v>δάνειο τοκοχρεωλυτικό</v>
      </c>
      <c r="C18" s="389">
        <f>'1-συμβολαια'!D18</f>
        <v>900000</v>
      </c>
      <c r="D18" s="390">
        <v>6</v>
      </c>
      <c r="E18" s="390"/>
      <c r="F18" s="391">
        <f t="shared" si="0"/>
        <v>1500</v>
      </c>
      <c r="G18" s="391"/>
      <c r="H18" s="296" t="s">
        <v>216</v>
      </c>
      <c r="I18" s="296" t="s">
        <v>123</v>
      </c>
      <c r="J18" s="296"/>
      <c r="K18" s="392"/>
      <c r="L18" s="392"/>
      <c r="M18" s="392"/>
      <c r="N18" s="392"/>
    </row>
    <row r="19" spans="1:14" s="138" customFormat="1" ht="15">
      <c r="A19" s="485">
        <f>'1-συμβολαια'!A19</f>
        <v>0</v>
      </c>
      <c r="B19" s="388" t="str">
        <f>'1-συμβολαια'!C19</f>
        <v>υποθήκη δανείου</v>
      </c>
      <c r="C19" s="389">
        <f>'1-συμβολαια'!D19</f>
        <v>900000</v>
      </c>
      <c r="D19" s="390">
        <v>6</v>
      </c>
      <c r="E19" s="390"/>
      <c r="F19" s="391">
        <f t="shared" ref="F19:G21" si="1">(D19-1)*300</f>
        <v>1500</v>
      </c>
      <c r="G19" s="391"/>
      <c r="H19" s="296" t="s">
        <v>216</v>
      </c>
      <c r="I19" s="296" t="s">
        <v>123</v>
      </c>
      <c r="J19" s="296"/>
      <c r="K19" s="392"/>
      <c r="L19" s="392"/>
      <c r="M19" s="392"/>
      <c r="N19" s="392"/>
    </row>
    <row r="20" spans="1:14" s="138" customFormat="1" ht="15">
      <c r="A20" s="485">
        <f>'1-συμβολαια'!A20</f>
        <v>0</v>
      </c>
      <c r="B20" s="388" t="str">
        <f>'1-συμβολαια'!C20</f>
        <v>δανείου ΤΟΚΟΙ</v>
      </c>
      <c r="C20" s="389">
        <f>'1-συμβολαια'!D20</f>
        <v>1888888</v>
      </c>
      <c r="D20" s="390">
        <v>6</v>
      </c>
      <c r="E20" s="390"/>
      <c r="F20" s="391">
        <f t="shared" si="1"/>
        <v>1500</v>
      </c>
      <c r="G20" s="391"/>
      <c r="H20" s="296" t="s">
        <v>216</v>
      </c>
      <c r="I20" s="296" t="s">
        <v>123</v>
      </c>
      <c r="J20" s="296"/>
      <c r="K20" s="392"/>
      <c r="L20" s="392"/>
      <c r="M20" s="392"/>
      <c r="N20" s="392"/>
    </row>
    <row r="21" spans="1:14" s="138" customFormat="1" ht="15">
      <c r="A21" s="393" t="str">
        <f>'1-συμβολαια'!A21</f>
        <v xml:space="preserve">1ο    </v>
      </c>
      <c r="B21" s="388" t="str">
        <f>'1-συμβολαια'!C21</f>
        <v>δάνειο τοκοχρεωλυτικό</v>
      </c>
      <c r="C21" s="389">
        <f>'1-συμβολαια'!D21</f>
        <v>200000</v>
      </c>
      <c r="D21" s="390">
        <v>6</v>
      </c>
      <c r="E21" s="390">
        <v>6</v>
      </c>
      <c r="F21" s="391">
        <f t="shared" si="1"/>
        <v>1500</v>
      </c>
      <c r="G21" s="391">
        <f t="shared" si="1"/>
        <v>1500</v>
      </c>
      <c r="H21" s="296"/>
      <c r="I21" s="296"/>
      <c r="J21" s="296"/>
      <c r="K21" s="392"/>
      <c r="L21" s="392"/>
      <c r="M21" s="392"/>
      <c r="N21" s="392"/>
    </row>
    <row r="22" spans="1:14" s="138" customFormat="1" ht="15">
      <c r="A22" s="393">
        <f>'1-συμβολαια'!A22</f>
        <v>0</v>
      </c>
      <c r="B22" s="388" t="str">
        <f>'1-συμβολαια'!C22</f>
        <v>υποθήκη δανείου</v>
      </c>
      <c r="C22" s="389">
        <f>'1-συμβολαια'!D22</f>
        <v>200000</v>
      </c>
      <c r="D22" s="390">
        <v>6</v>
      </c>
      <c r="E22" s="390"/>
      <c r="F22" s="391">
        <f t="shared" ref="F22:F23" si="2">(D22-1)*300</f>
        <v>1500</v>
      </c>
      <c r="G22" s="391"/>
      <c r="H22" s="296" t="s">
        <v>216</v>
      </c>
      <c r="I22" s="296" t="s">
        <v>123</v>
      </c>
      <c r="J22" s="296"/>
      <c r="K22" s="392"/>
      <c r="L22" s="392"/>
      <c r="M22" s="392"/>
      <c r="N22" s="392"/>
    </row>
    <row r="23" spans="1:14" s="138" customFormat="1" ht="15.75" thickBot="1">
      <c r="A23" s="486">
        <f>'1-συμβολαια'!A23</f>
        <v>0</v>
      </c>
      <c r="B23" s="481" t="str">
        <f>'1-συμβολαια'!C23</f>
        <v>δανείου ΤΟΚΟΙ</v>
      </c>
      <c r="C23" s="482">
        <f>'1-συμβολαια'!D23</f>
        <v>444444</v>
      </c>
      <c r="D23" s="483">
        <v>6</v>
      </c>
      <c r="E23" s="483"/>
      <c r="F23" s="394">
        <f t="shared" si="2"/>
        <v>1500</v>
      </c>
      <c r="G23" s="394"/>
      <c r="H23" s="386" t="s">
        <v>216</v>
      </c>
      <c r="I23" s="386" t="s">
        <v>123</v>
      </c>
      <c r="J23" s="386"/>
      <c r="K23" s="395"/>
      <c r="L23" s="395"/>
      <c r="M23" s="395"/>
      <c r="N23" s="395"/>
    </row>
    <row r="24" spans="1:14" ht="15.75">
      <c r="A24" s="564" t="s">
        <v>58</v>
      </c>
      <c r="B24" s="565"/>
      <c r="C24" s="565"/>
      <c r="D24" s="565"/>
      <c r="E24" s="566"/>
      <c r="F24" s="299">
        <f>SUM(F3:F23)</f>
        <v>31500</v>
      </c>
      <c r="G24" s="299">
        <f>SUM(G3:G23)</f>
        <v>1500</v>
      </c>
    </row>
    <row r="25" spans="1:14" ht="15.75">
      <c r="H25" s="140" t="s">
        <v>132</v>
      </c>
      <c r="I25" s="141"/>
      <c r="J25" s="141"/>
      <c r="K25" s="141"/>
      <c r="L25" s="141"/>
      <c r="M25" s="141"/>
    </row>
    <row r="26" spans="1:14" ht="15.75">
      <c r="I26" s="141" t="s">
        <v>133</v>
      </c>
      <c r="J26" s="141"/>
      <c r="K26" s="141"/>
      <c r="L26" s="141"/>
      <c r="M26" s="84"/>
    </row>
    <row r="27" spans="1:14" ht="15.75">
      <c r="J27" s="140" t="s">
        <v>134</v>
      </c>
    </row>
    <row r="28" spans="1:14">
      <c r="A28" s="2"/>
    </row>
    <row r="29" spans="1:14" ht="15.75">
      <c r="B29" s="331" t="s">
        <v>501</v>
      </c>
    </row>
    <row r="30" spans="1:14" ht="15.75">
      <c r="B30" s="3"/>
      <c r="C30" s="233" t="s">
        <v>59</v>
      </c>
      <c r="D30" s="3"/>
      <c r="H30" s="2"/>
      <c r="I30" s="2"/>
      <c r="J30" s="2"/>
    </row>
    <row r="32" spans="1:14">
      <c r="B32" s="132"/>
    </row>
    <row r="33" spans="2:12">
      <c r="B33" s="133"/>
      <c r="F33" s="2">
        <f>1000/340.75</f>
        <v>2.9347028613352899</v>
      </c>
    </row>
    <row r="35" spans="2:12">
      <c r="F35" s="7"/>
      <c r="G35" s="7"/>
      <c r="H35" s="7"/>
      <c r="I35" s="7"/>
      <c r="J35" s="7"/>
      <c r="K35" s="7"/>
      <c r="L35" s="7"/>
    </row>
    <row r="36" spans="2:12">
      <c r="G36" s="7"/>
      <c r="H36" s="7"/>
      <c r="I36" s="7"/>
      <c r="J36" s="7"/>
      <c r="K36" s="7"/>
      <c r="L36" s="7"/>
    </row>
    <row r="37" spans="2:12">
      <c r="F37" s="7"/>
      <c r="G37" s="7"/>
      <c r="H37" s="7"/>
      <c r="I37" s="7"/>
      <c r="J37" s="7"/>
      <c r="K37" s="7"/>
      <c r="L37" s="7"/>
    </row>
    <row r="38" spans="2:12">
      <c r="F38" s="7"/>
      <c r="G38" s="7"/>
      <c r="H38" s="7"/>
      <c r="I38" s="7"/>
      <c r="J38" s="7"/>
      <c r="K38" s="7"/>
      <c r="L38" s="7"/>
    </row>
    <row r="39" spans="2:12">
      <c r="F39" s="7"/>
      <c r="G39" s="7"/>
      <c r="H39" s="7"/>
      <c r="I39" s="7"/>
      <c r="J39" s="7"/>
      <c r="K39" s="7"/>
      <c r="L39" s="7"/>
    </row>
    <row r="40" spans="2:12">
      <c r="F40" s="7"/>
      <c r="G40" s="7"/>
      <c r="H40" s="7"/>
      <c r="I40" s="7"/>
      <c r="J40" s="7"/>
      <c r="K40" s="7"/>
      <c r="L40" s="7"/>
    </row>
    <row r="41" spans="2:12">
      <c r="F41" s="7"/>
      <c r="G41" s="7"/>
      <c r="H41" s="7"/>
      <c r="I41" s="7"/>
      <c r="J41" s="7"/>
      <c r="K41" s="7"/>
      <c r="L41" s="7"/>
    </row>
    <row r="42" spans="2:12">
      <c r="F42" s="7"/>
      <c r="G42" s="7"/>
      <c r="H42" s="7"/>
      <c r="I42" s="7"/>
      <c r="J42" s="7"/>
      <c r="K42" s="7"/>
      <c r="L42" s="7"/>
    </row>
    <row r="43" spans="2:12">
      <c r="F43" s="7"/>
      <c r="G43" s="7"/>
      <c r="H43" s="7"/>
      <c r="I43" s="7"/>
      <c r="J43" s="7"/>
      <c r="K43" s="7"/>
      <c r="L43" s="7"/>
    </row>
    <row r="44" spans="2:12">
      <c r="F44" s="7"/>
      <c r="G44" s="7"/>
      <c r="H44" s="7"/>
      <c r="I44" s="7"/>
      <c r="J44" s="7"/>
      <c r="K44" s="7"/>
      <c r="L44" s="7"/>
    </row>
    <row r="45" spans="2:12">
      <c r="F45" s="7"/>
      <c r="G45" s="7"/>
      <c r="H45" s="7"/>
      <c r="I45" s="7"/>
      <c r="J45" s="7"/>
      <c r="K45" s="7"/>
      <c r="L45" s="7"/>
    </row>
    <row r="46" spans="2:12">
      <c r="F46" s="7"/>
      <c r="G46" s="7"/>
      <c r="H46" s="7"/>
      <c r="I46" s="7"/>
      <c r="J46" s="7"/>
      <c r="K46" s="7"/>
      <c r="L46" s="7"/>
    </row>
    <row r="47" spans="2:12">
      <c r="F47" s="7"/>
      <c r="G47" s="7"/>
      <c r="H47" s="7"/>
      <c r="I47" s="7"/>
      <c r="J47" s="7"/>
      <c r="K47" s="7"/>
      <c r="L47" s="7"/>
    </row>
    <row r="48" spans="2:12">
      <c r="F48" s="7"/>
      <c r="G48" s="7"/>
      <c r="H48" s="7"/>
      <c r="I48" s="7"/>
      <c r="J48" s="7"/>
      <c r="K48" s="7"/>
      <c r="L48" s="7"/>
    </row>
    <row r="49" spans="6:12">
      <c r="F49" s="7"/>
      <c r="G49" s="7"/>
      <c r="H49" s="7"/>
      <c r="I49" s="7"/>
      <c r="J49" s="7"/>
      <c r="K49" s="7"/>
      <c r="L49" s="7"/>
    </row>
    <row r="50" spans="6:12">
      <c r="F50" s="7"/>
      <c r="G50" s="7"/>
      <c r="H50" s="7"/>
      <c r="I50" s="7"/>
      <c r="J50" s="7"/>
      <c r="K50" s="7"/>
      <c r="L50" s="7"/>
    </row>
  </sheetData>
  <mergeCells count="7">
    <mergeCell ref="H1:N2"/>
    <mergeCell ref="A24:E2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32"/>
  <sheetViews>
    <sheetView workbookViewId="0">
      <pane ySplit="2" topLeftCell="A3" activePane="bottomLeft" state="frozen"/>
      <selection pane="bottomLeft" activeCell="E36" sqref="E36"/>
    </sheetView>
  </sheetViews>
  <sheetFormatPr defaultRowHeight="11.25"/>
  <cols>
    <col min="1" max="1" width="13.7109375" style="7" bestFit="1" customWidth="1"/>
    <col min="2" max="2" width="17.7109375" style="90" customWidth="1"/>
    <col min="3" max="3" width="7.28515625" style="7" bestFit="1" customWidth="1"/>
    <col min="4" max="4" width="29.140625" style="7" customWidth="1"/>
    <col min="5" max="5" width="26.57031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6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>
      <c r="A1" s="518" t="s">
        <v>1</v>
      </c>
      <c r="B1" s="583" t="s">
        <v>0</v>
      </c>
      <c r="C1" s="585" t="s">
        <v>11</v>
      </c>
      <c r="D1" s="585"/>
      <c r="E1" s="585"/>
      <c r="F1" s="585"/>
      <c r="G1" s="585"/>
      <c r="H1" s="586" t="s">
        <v>12</v>
      </c>
      <c r="I1" s="586"/>
      <c r="J1" s="586"/>
      <c r="K1" s="586"/>
      <c r="L1" s="586"/>
      <c r="M1" s="586"/>
      <c r="N1" s="586"/>
      <c r="O1" s="589" t="s">
        <v>85</v>
      </c>
      <c r="P1" s="587" t="s">
        <v>217</v>
      </c>
      <c r="Q1" s="577" t="s">
        <v>29</v>
      </c>
      <c r="R1" s="578"/>
      <c r="S1" s="578"/>
      <c r="T1" s="578"/>
      <c r="U1" s="579"/>
    </row>
    <row r="2" spans="1:21" ht="24" customHeight="1" thickBot="1">
      <c r="A2" s="519"/>
      <c r="B2" s="584"/>
      <c r="C2" s="319" t="s">
        <v>45</v>
      </c>
      <c r="D2" s="319" t="s">
        <v>46</v>
      </c>
      <c r="E2" s="460" t="s">
        <v>47</v>
      </c>
      <c r="F2" s="319" t="s">
        <v>48</v>
      </c>
      <c r="G2" s="35" t="s">
        <v>49</v>
      </c>
      <c r="H2" s="319" t="s">
        <v>45</v>
      </c>
      <c r="I2" s="319" t="s">
        <v>46</v>
      </c>
      <c r="J2" s="319" t="s">
        <v>47</v>
      </c>
      <c r="K2" s="319" t="s">
        <v>48</v>
      </c>
      <c r="L2" s="319" t="s">
        <v>49</v>
      </c>
      <c r="M2" s="319" t="s">
        <v>50</v>
      </c>
      <c r="N2" s="36" t="s">
        <v>51</v>
      </c>
      <c r="O2" s="590"/>
      <c r="P2" s="588"/>
      <c r="Q2" s="580"/>
      <c r="R2" s="581"/>
      <c r="S2" s="581"/>
      <c r="T2" s="581"/>
      <c r="U2" s="582"/>
    </row>
    <row r="3" spans="1:21" s="5" customFormat="1">
      <c r="A3" s="384" t="str">
        <f>'1-συμβολαια'!A3</f>
        <v>1ο  [;;;??τραπεζας</v>
      </c>
      <c r="B3" s="382" t="str">
        <f>'1-συμβολαια'!C3</f>
        <v>δάνειο τοκοχρεωλυτικό</v>
      </c>
      <c r="C3" s="281">
        <v>2</v>
      </c>
      <c r="D3" s="281" t="s">
        <v>521</v>
      </c>
      <c r="E3" s="281" t="s">
        <v>521</v>
      </c>
      <c r="F3" s="281"/>
      <c r="G3" s="281"/>
      <c r="H3" s="281">
        <v>1</v>
      </c>
      <c r="I3" s="281" t="s">
        <v>522</v>
      </c>
      <c r="J3" s="281"/>
      <c r="K3" s="281"/>
      <c r="L3" s="281"/>
      <c r="M3" s="281"/>
      <c r="N3" s="281"/>
      <c r="O3" s="277"/>
      <c r="P3" s="383">
        <f>O3*('2-δικαιώμ'!N3+'3-φύλλα2α'!F3)</f>
        <v>0</v>
      </c>
      <c r="Q3" s="296"/>
      <c r="R3" s="296"/>
      <c r="S3" s="296"/>
      <c r="T3" s="296"/>
      <c r="U3" s="280"/>
    </row>
    <row r="4" spans="1:21" s="5" customFormat="1">
      <c r="A4" s="384">
        <f>'1-συμβολαια'!A4</f>
        <v>0</v>
      </c>
      <c r="B4" s="382" t="str">
        <f>'1-συμβολαια'!C4</f>
        <v>υποθήκη δανείου</v>
      </c>
      <c r="C4" s="281">
        <v>2</v>
      </c>
      <c r="D4" s="281" t="s">
        <v>521</v>
      </c>
      <c r="E4" s="281" t="s">
        <v>521</v>
      </c>
      <c r="F4" s="281"/>
      <c r="G4" s="281"/>
      <c r="H4" s="281">
        <v>1</v>
      </c>
      <c r="I4" s="281" t="s">
        <v>522</v>
      </c>
      <c r="J4" s="281"/>
      <c r="K4" s="281"/>
      <c r="L4" s="281"/>
      <c r="M4" s="281"/>
      <c r="N4" s="281"/>
      <c r="O4" s="277"/>
      <c r="P4" s="383">
        <f>O4*('2-δικαιώμ'!N4+'3-φύλλα2α'!F4)</f>
        <v>0</v>
      </c>
      <c r="Q4" s="296"/>
      <c r="R4" s="296"/>
      <c r="S4" s="296"/>
      <c r="T4" s="296"/>
      <c r="U4" s="280"/>
    </row>
    <row r="5" spans="1:21" s="5" customFormat="1">
      <c r="A5" s="431">
        <f>'1-συμβολαια'!A5</f>
        <v>0</v>
      </c>
      <c r="B5" s="382" t="str">
        <f>'1-συμβολαια'!C5</f>
        <v>δανείου ΤΟΚΟΙ</v>
      </c>
      <c r="C5" s="281">
        <v>2</v>
      </c>
      <c r="D5" s="281" t="s">
        <v>521</v>
      </c>
      <c r="E5" s="281" t="s">
        <v>521</v>
      </c>
      <c r="F5" s="281"/>
      <c r="G5" s="281"/>
      <c r="H5" s="281">
        <v>1</v>
      </c>
      <c r="I5" s="281" t="s">
        <v>522</v>
      </c>
      <c r="J5" s="281"/>
      <c r="K5" s="281"/>
      <c r="L5" s="281"/>
      <c r="M5" s="281"/>
      <c r="N5" s="281"/>
      <c r="O5" s="277"/>
      <c r="P5" s="383">
        <f>O5*('2-δικαιώμ'!N5+'3-φύλλα2α'!F5)</f>
        <v>0</v>
      </c>
      <c r="Q5" s="296"/>
      <c r="R5" s="296"/>
      <c r="S5" s="296"/>
      <c r="T5" s="296"/>
      <c r="U5" s="280"/>
    </row>
    <row r="6" spans="1:21" s="5" customFormat="1">
      <c r="A6" s="479" t="str">
        <f>'1-συμβολαια'!A6</f>
        <v>1ο  [;;;??τραπεζας</v>
      </c>
      <c r="B6" s="382" t="str">
        <f>'1-συμβολαια'!C6</f>
        <v>δάνειο τοκοχρεωλυτικό</v>
      </c>
      <c r="C6" s="281">
        <v>2</v>
      </c>
      <c r="D6" s="281" t="s">
        <v>521</v>
      </c>
      <c r="E6" s="281" t="s">
        <v>521</v>
      </c>
      <c r="F6" s="281"/>
      <c r="G6" s="281"/>
      <c r="H6" s="281">
        <v>1</v>
      </c>
      <c r="I6" s="281" t="s">
        <v>522</v>
      </c>
      <c r="J6" s="281"/>
      <c r="K6" s="281"/>
      <c r="L6" s="281"/>
      <c r="M6" s="281"/>
      <c r="N6" s="281"/>
      <c r="O6" s="277"/>
      <c r="P6" s="383">
        <f>O6*('2-δικαιώμ'!N6+'3-φύλλα2α'!F6)</f>
        <v>0</v>
      </c>
      <c r="Q6" s="296"/>
      <c r="R6" s="296"/>
      <c r="S6" s="296"/>
      <c r="T6" s="296"/>
      <c r="U6" s="280"/>
    </row>
    <row r="7" spans="1:21" s="5" customFormat="1">
      <c r="A7" s="479">
        <f>'1-συμβολαια'!A7</f>
        <v>0</v>
      </c>
      <c r="B7" s="382" t="str">
        <f>'1-συμβολαια'!C7</f>
        <v>υποθήκη δανείου</v>
      </c>
      <c r="C7" s="281">
        <v>2</v>
      </c>
      <c r="D7" s="281" t="s">
        <v>521</v>
      </c>
      <c r="E7" s="281" t="s">
        <v>521</v>
      </c>
      <c r="F7" s="281"/>
      <c r="G7" s="281"/>
      <c r="H7" s="281">
        <v>1</v>
      </c>
      <c r="I7" s="281" t="s">
        <v>522</v>
      </c>
      <c r="J7" s="281"/>
      <c r="K7" s="281"/>
      <c r="L7" s="281"/>
      <c r="M7" s="281"/>
      <c r="N7" s="281"/>
      <c r="O7" s="277"/>
      <c r="P7" s="383">
        <f>O7*('2-δικαιώμ'!N7+'3-φύλλα2α'!F7)</f>
        <v>0</v>
      </c>
      <c r="Q7" s="296"/>
      <c r="R7" s="296"/>
      <c r="S7" s="296"/>
      <c r="T7" s="296"/>
      <c r="U7" s="280"/>
    </row>
    <row r="8" spans="1:21" s="5" customFormat="1">
      <c r="A8" s="479">
        <f>'1-συμβολαια'!A8</f>
        <v>0</v>
      </c>
      <c r="B8" s="382" t="str">
        <f>'1-συμβολαια'!C8</f>
        <v>δανείου ΤΟΚΟΙ</v>
      </c>
      <c r="C8" s="281">
        <v>2</v>
      </c>
      <c r="D8" s="281" t="s">
        <v>521</v>
      </c>
      <c r="E8" s="281" t="s">
        <v>521</v>
      </c>
      <c r="F8" s="281"/>
      <c r="G8" s="281"/>
      <c r="H8" s="281">
        <v>1</v>
      </c>
      <c r="I8" s="281" t="s">
        <v>522</v>
      </c>
      <c r="J8" s="281"/>
      <c r="K8" s="281"/>
      <c r="L8" s="281"/>
      <c r="M8" s="281"/>
      <c r="N8" s="281"/>
      <c r="O8" s="277"/>
      <c r="P8" s="383">
        <f>O8*('2-δικαιώμ'!N8+'3-φύλλα2α'!F8)</f>
        <v>0</v>
      </c>
      <c r="Q8" s="296"/>
      <c r="R8" s="296"/>
      <c r="S8" s="296"/>
      <c r="T8" s="296"/>
      <c r="U8" s="280"/>
    </row>
    <row r="9" spans="1:21" s="5" customFormat="1">
      <c r="A9" s="431" t="str">
        <f>'1-συμβολαια'!A9</f>
        <v>1ο  [;;;??τραπεζας</v>
      </c>
      <c r="B9" s="382" t="str">
        <f>'1-συμβολαια'!C9</f>
        <v>δάνειο τοκοχρεωλυτικό</v>
      </c>
      <c r="C9" s="281">
        <v>2</v>
      </c>
      <c r="D9" s="281" t="s">
        <v>521</v>
      </c>
      <c r="E9" s="281" t="s">
        <v>521</v>
      </c>
      <c r="F9" s="281"/>
      <c r="G9" s="281"/>
      <c r="H9" s="281">
        <v>1</v>
      </c>
      <c r="I9" s="281" t="s">
        <v>522</v>
      </c>
      <c r="J9" s="281"/>
      <c r="K9" s="281"/>
      <c r="L9" s="281"/>
      <c r="M9" s="281"/>
      <c r="N9" s="281"/>
      <c r="O9" s="277"/>
      <c r="P9" s="383">
        <f>O9*('2-δικαιώμ'!N9+'3-φύλλα2α'!F9)</f>
        <v>0</v>
      </c>
      <c r="Q9" s="296"/>
      <c r="R9" s="296"/>
      <c r="S9" s="296"/>
      <c r="T9" s="296"/>
      <c r="U9" s="280"/>
    </row>
    <row r="10" spans="1:21" s="5" customFormat="1">
      <c r="A10" s="431">
        <f>'1-συμβολαια'!A10</f>
        <v>0</v>
      </c>
      <c r="B10" s="382" t="str">
        <f>'1-συμβολαια'!C10</f>
        <v>υποθήκη δανείου</v>
      </c>
      <c r="C10" s="281">
        <v>2</v>
      </c>
      <c r="D10" s="281" t="s">
        <v>521</v>
      </c>
      <c r="E10" s="281" t="s">
        <v>521</v>
      </c>
      <c r="F10" s="281"/>
      <c r="G10" s="281"/>
      <c r="H10" s="281">
        <v>1</v>
      </c>
      <c r="I10" s="281" t="s">
        <v>522</v>
      </c>
      <c r="J10" s="281"/>
      <c r="K10" s="281"/>
      <c r="L10" s="281"/>
      <c r="M10" s="281"/>
      <c r="N10" s="281"/>
      <c r="O10" s="277"/>
      <c r="P10" s="383">
        <f>O10*('2-δικαιώμ'!N10+'3-φύλλα2α'!F10)</f>
        <v>0</v>
      </c>
      <c r="Q10" s="296"/>
      <c r="R10" s="296"/>
      <c r="S10" s="296"/>
      <c r="T10" s="296"/>
      <c r="U10" s="280"/>
    </row>
    <row r="11" spans="1:21" s="5" customFormat="1">
      <c r="A11" s="384">
        <f>'1-συμβολαια'!A11</f>
        <v>0</v>
      </c>
      <c r="B11" s="382" t="str">
        <f>'1-συμβολαια'!C11</f>
        <v>δανείου ΤΟΚΟΙ</v>
      </c>
      <c r="C11" s="281">
        <v>2</v>
      </c>
      <c r="D11" s="281" t="s">
        <v>521</v>
      </c>
      <c r="E11" s="281" t="s">
        <v>521</v>
      </c>
      <c r="F11" s="281"/>
      <c r="G11" s="281"/>
      <c r="H11" s="281">
        <v>1</v>
      </c>
      <c r="I11" s="281" t="s">
        <v>522</v>
      </c>
      <c r="J11" s="281"/>
      <c r="K11" s="281"/>
      <c r="L11" s="281"/>
      <c r="M11" s="281"/>
      <c r="N11" s="281"/>
      <c r="O11" s="277"/>
      <c r="P11" s="383">
        <f>O11*('2-δικαιώμ'!N11+'3-φύλλα2α'!F11)</f>
        <v>0</v>
      </c>
      <c r="Q11" s="296"/>
      <c r="R11" s="296"/>
      <c r="S11" s="296"/>
      <c r="T11" s="296"/>
      <c r="U11" s="280"/>
    </row>
    <row r="12" spans="1:21" s="5" customFormat="1">
      <c r="A12" s="480" t="str">
        <f>'1-συμβολαια'!A12</f>
        <v>1ο  [;;;??τραπεζας</v>
      </c>
      <c r="B12" s="382" t="str">
        <f>'1-συμβολαια'!C12</f>
        <v>δάνειο τοκοχρεωλυτικό</v>
      </c>
      <c r="C12" s="281">
        <v>2</v>
      </c>
      <c r="D12" s="281" t="s">
        <v>521</v>
      </c>
      <c r="E12" s="281" t="s">
        <v>521</v>
      </c>
      <c r="F12" s="281"/>
      <c r="G12" s="281"/>
      <c r="H12" s="281">
        <v>1</v>
      </c>
      <c r="I12" s="281" t="s">
        <v>522</v>
      </c>
      <c r="J12" s="281"/>
      <c r="K12" s="281"/>
      <c r="L12" s="281"/>
      <c r="M12" s="281"/>
      <c r="N12" s="281"/>
      <c r="O12" s="277"/>
      <c r="P12" s="383">
        <f>O12*('2-δικαιώμ'!N12+'3-φύλλα2α'!F12)</f>
        <v>0</v>
      </c>
      <c r="Q12" s="296"/>
      <c r="R12" s="296"/>
      <c r="S12" s="296"/>
      <c r="T12" s="296"/>
      <c r="U12" s="280"/>
    </row>
    <row r="13" spans="1:21" s="5" customFormat="1">
      <c r="A13" s="480">
        <f>'1-συμβολαια'!A13</f>
        <v>0</v>
      </c>
      <c r="B13" s="382" t="str">
        <f>'1-συμβολαια'!C13</f>
        <v>υποθήκη δανείου</v>
      </c>
      <c r="C13" s="281">
        <v>2</v>
      </c>
      <c r="D13" s="281" t="s">
        <v>521</v>
      </c>
      <c r="E13" s="281" t="s">
        <v>521</v>
      </c>
      <c r="F13" s="281"/>
      <c r="G13" s="281"/>
      <c r="H13" s="281">
        <v>1</v>
      </c>
      <c r="I13" s="281" t="s">
        <v>522</v>
      </c>
      <c r="J13" s="281"/>
      <c r="K13" s="281"/>
      <c r="L13" s="281"/>
      <c r="M13" s="281"/>
      <c r="N13" s="281"/>
      <c r="O13" s="277"/>
      <c r="P13" s="383">
        <f>O13*('2-δικαιώμ'!N13+'3-φύλλα2α'!F13)</f>
        <v>0</v>
      </c>
      <c r="Q13" s="296"/>
      <c r="R13" s="296"/>
      <c r="S13" s="296"/>
      <c r="T13" s="296"/>
      <c r="U13" s="280"/>
    </row>
    <row r="14" spans="1:21" s="5" customFormat="1">
      <c r="A14" s="480">
        <f>'1-συμβολαια'!A14</f>
        <v>0</v>
      </c>
      <c r="B14" s="382" t="str">
        <f>'1-συμβολαια'!C14</f>
        <v>δανείου ΤΟΚΟΙ</v>
      </c>
      <c r="C14" s="281">
        <v>2</v>
      </c>
      <c r="D14" s="281" t="s">
        <v>521</v>
      </c>
      <c r="E14" s="281" t="s">
        <v>521</v>
      </c>
      <c r="F14" s="281"/>
      <c r="G14" s="281"/>
      <c r="H14" s="281">
        <v>1</v>
      </c>
      <c r="I14" s="281" t="s">
        <v>522</v>
      </c>
      <c r="J14" s="281"/>
      <c r="K14" s="281"/>
      <c r="L14" s="281"/>
      <c r="M14" s="281"/>
      <c r="N14" s="281"/>
      <c r="O14" s="277"/>
      <c r="P14" s="383">
        <f>O14*('2-δικαιώμ'!N14+'3-φύλλα2α'!F14)</f>
        <v>0</v>
      </c>
      <c r="Q14" s="296"/>
      <c r="R14" s="296"/>
      <c r="S14" s="296"/>
      <c r="T14" s="296"/>
      <c r="U14" s="280"/>
    </row>
    <row r="15" spans="1:21" s="5" customFormat="1">
      <c r="A15" s="384" t="str">
        <f>'1-συμβολαια'!A15</f>
        <v>1ο  [;;;??τραπεζας</v>
      </c>
      <c r="B15" s="382" t="str">
        <f>'1-συμβολαια'!C15</f>
        <v>δάνειο τοκοχρεωλυτικό</v>
      </c>
      <c r="C15" s="281">
        <v>2</v>
      </c>
      <c r="D15" s="281" t="s">
        <v>521</v>
      </c>
      <c r="E15" s="281" t="s">
        <v>521</v>
      </c>
      <c r="F15" s="281"/>
      <c r="G15" s="281"/>
      <c r="H15" s="281">
        <v>1</v>
      </c>
      <c r="I15" s="281" t="s">
        <v>522</v>
      </c>
      <c r="J15" s="281"/>
      <c r="K15" s="281"/>
      <c r="L15" s="281"/>
      <c r="M15" s="281"/>
      <c r="N15" s="281"/>
      <c r="O15" s="277"/>
      <c r="P15" s="383">
        <f>O15*('2-δικαιώμ'!N15+'3-φύλλα2α'!F15)</f>
        <v>0</v>
      </c>
      <c r="Q15" s="296"/>
      <c r="R15" s="296"/>
      <c r="S15" s="296"/>
      <c r="T15" s="296"/>
      <c r="U15" s="280"/>
    </row>
    <row r="16" spans="1:21" s="5" customFormat="1">
      <c r="A16" s="384">
        <f>'1-συμβολαια'!A16</f>
        <v>0</v>
      </c>
      <c r="B16" s="382" t="str">
        <f>'1-συμβολαια'!C16</f>
        <v>υποθήκη δανείου</v>
      </c>
      <c r="C16" s="281">
        <v>2</v>
      </c>
      <c r="D16" s="281" t="s">
        <v>521</v>
      </c>
      <c r="E16" s="281" t="s">
        <v>521</v>
      </c>
      <c r="F16" s="281"/>
      <c r="G16" s="281"/>
      <c r="H16" s="281">
        <v>1</v>
      </c>
      <c r="I16" s="281" t="s">
        <v>522</v>
      </c>
      <c r="J16" s="281"/>
      <c r="K16" s="281"/>
      <c r="L16" s="281"/>
      <c r="M16" s="281"/>
      <c r="N16" s="281"/>
      <c r="O16" s="277"/>
      <c r="P16" s="383">
        <f>O16*('2-δικαιώμ'!N16+'3-φύλλα2α'!F16)</f>
        <v>0</v>
      </c>
      <c r="Q16" s="296"/>
      <c r="R16" s="296"/>
      <c r="S16" s="296"/>
      <c r="T16" s="296"/>
      <c r="U16" s="280"/>
    </row>
    <row r="17" spans="1:24" s="5" customFormat="1">
      <c r="A17" s="384">
        <f>'1-συμβολαια'!A17</f>
        <v>0</v>
      </c>
      <c r="B17" s="382" t="str">
        <f>'1-συμβολαια'!C17</f>
        <v>δανείου ΤΟΚΟΙ</v>
      </c>
      <c r="C17" s="281">
        <v>2</v>
      </c>
      <c r="D17" s="281" t="s">
        <v>521</v>
      </c>
      <c r="E17" s="281" t="s">
        <v>521</v>
      </c>
      <c r="F17" s="281"/>
      <c r="G17" s="281"/>
      <c r="H17" s="281">
        <v>1</v>
      </c>
      <c r="I17" s="281" t="s">
        <v>522</v>
      </c>
      <c r="J17" s="281"/>
      <c r="K17" s="281"/>
      <c r="L17" s="281"/>
      <c r="M17" s="281"/>
      <c r="N17" s="281"/>
      <c r="O17" s="277"/>
      <c r="P17" s="383">
        <f>O17*('2-δικαιώμ'!N17+'3-φύλλα2α'!F17)</f>
        <v>0</v>
      </c>
      <c r="Q17" s="296"/>
      <c r="R17" s="296"/>
      <c r="S17" s="296"/>
      <c r="T17" s="296"/>
      <c r="U17" s="280"/>
    </row>
    <row r="18" spans="1:24" s="5" customFormat="1">
      <c r="A18" s="480" t="str">
        <f>'1-συμβολαια'!A18</f>
        <v>1ο  [;;;??τραπεζας</v>
      </c>
      <c r="B18" s="382" t="str">
        <f>'1-συμβολαια'!C18</f>
        <v>δάνειο τοκοχρεωλυτικό</v>
      </c>
      <c r="C18" s="281">
        <v>2</v>
      </c>
      <c r="D18" s="281" t="s">
        <v>521</v>
      </c>
      <c r="E18" s="281" t="s">
        <v>521</v>
      </c>
      <c r="F18" s="281"/>
      <c r="G18" s="281"/>
      <c r="H18" s="281">
        <v>1</v>
      </c>
      <c r="I18" s="281" t="s">
        <v>522</v>
      </c>
      <c r="J18" s="281"/>
      <c r="K18" s="281"/>
      <c r="L18" s="281"/>
      <c r="M18" s="281"/>
      <c r="N18" s="281"/>
      <c r="O18" s="277"/>
      <c r="P18" s="383">
        <f>O18*('2-δικαιώμ'!N18+'3-φύλλα2α'!F18)</f>
        <v>0</v>
      </c>
      <c r="Q18" s="296"/>
      <c r="R18" s="296"/>
      <c r="S18" s="296"/>
      <c r="T18" s="296"/>
      <c r="U18" s="280"/>
    </row>
    <row r="19" spans="1:24" s="5" customFormat="1">
      <c r="A19" s="480">
        <f>'1-συμβολαια'!A19</f>
        <v>0</v>
      </c>
      <c r="B19" s="382" t="str">
        <f>'1-συμβολαια'!C19</f>
        <v>υποθήκη δανείου</v>
      </c>
      <c r="C19" s="281">
        <v>2</v>
      </c>
      <c r="D19" s="281" t="s">
        <v>521</v>
      </c>
      <c r="E19" s="281" t="s">
        <v>521</v>
      </c>
      <c r="F19" s="281"/>
      <c r="G19" s="281"/>
      <c r="H19" s="281">
        <v>1</v>
      </c>
      <c r="I19" s="281" t="s">
        <v>522</v>
      </c>
      <c r="J19" s="281"/>
      <c r="K19" s="281"/>
      <c r="L19" s="281"/>
      <c r="M19" s="281"/>
      <c r="N19" s="281"/>
      <c r="O19" s="277"/>
      <c r="P19" s="383">
        <f>O19*('2-δικαιώμ'!N19+'3-φύλλα2α'!F19)</f>
        <v>0</v>
      </c>
      <c r="Q19" s="296"/>
      <c r="R19" s="296"/>
      <c r="S19" s="296"/>
      <c r="T19" s="296"/>
      <c r="U19" s="280"/>
    </row>
    <row r="20" spans="1:24" s="5" customFormat="1">
      <c r="A20" s="480">
        <f>'1-συμβολαια'!A20</f>
        <v>0</v>
      </c>
      <c r="B20" s="382" t="str">
        <f>'1-συμβολαια'!C20</f>
        <v>δανείου ΤΟΚΟΙ</v>
      </c>
      <c r="C20" s="281">
        <v>2</v>
      </c>
      <c r="D20" s="281" t="s">
        <v>521</v>
      </c>
      <c r="E20" s="281" t="s">
        <v>521</v>
      </c>
      <c r="F20" s="281"/>
      <c r="G20" s="281"/>
      <c r="H20" s="281">
        <v>1</v>
      </c>
      <c r="I20" s="281" t="s">
        <v>522</v>
      </c>
      <c r="J20" s="281"/>
      <c r="K20" s="281"/>
      <c r="L20" s="281"/>
      <c r="M20" s="281"/>
      <c r="N20" s="281"/>
      <c r="O20" s="277"/>
      <c r="P20" s="383">
        <f>O20*('2-δικαιώμ'!N20+'3-φύλλα2α'!F20)</f>
        <v>0</v>
      </c>
      <c r="Q20" s="296"/>
      <c r="R20" s="296"/>
      <c r="S20" s="296"/>
      <c r="T20" s="296"/>
      <c r="U20" s="280"/>
    </row>
    <row r="21" spans="1:24" s="5" customFormat="1">
      <c r="A21" s="384" t="str">
        <f>'1-συμβολαια'!A21</f>
        <v xml:space="preserve">1ο    </v>
      </c>
      <c r="B21" s="382" t="str">
        <f>'1-συμβολαια'!C21</f>
        <v>δάνειο τοκοχρεωλυτικό</v>
      </c>
      <c r="C21" s="281">
        <v>2</v>
      </c>
      <c r="D21" s="281" t="s">
        <v>521</v>
      </c>
      <c r="E21" s="281" t="s">
        <v>521</v>
      </c>
      <c r="F21" s="281"/>
      <c r="G21" s="281"/>
      <c r="H21" s="281">
        <v>1</v>
      </c>
      <c r="I21" s="281" t="s">
        <v>522</v>
      </c>
      <c r="J21" s="281"/>
      <c r="K21" s="281"/>
      <c r="L21" s="281"/>
      <c r="M21" s="281"/>
      <c r="N21" s="281"/>
      <c r="O21" s="277"/>
      <c r="P21" s="383">
        <f>O21*('2-δικαιώμ'!N21+'3-φύλλα2α'!F21)</f>
        <v>0</v>
      </c>
      <c r="Q21" s="296"/>
      <c r="R21" s="296"/>
      <c r="S21" s="296"/>
      <c r="T21" s="296"/>
      <c r="U21" s="280"/>
    </row>
    <row r="22" spans="1:24" s="5" customFormat="1">
      <c r="A22" s="384">
        <f>'1-συμβολαια'!A22</f>
        <v>0</v>
      </c>
      <c r="B22" s="382" t="str">
        <f>'1-συμβολαια'!C22</f>
        <v>υποθήκη δανείου</v>
      </c>
      <c r="C22" s="281">
        <v>2</v>
      </c>
      <c r="D22" s="281" t="s">
        <v>521</v>
      </c>
      <c r="E22" s="281" t="s">
        <v>521</v>
      </c>
      <c r="F22" s="281"/>
      <c r="G22" s="281"/>
      <c r="H22" s="281">
        <v>1</v>
      </c>
      <c r="I22" s="281" t="s">
        <v>522</v>
      </c>
      <c r="J22" s="281"/>
      <c r="K22" s="281"/>
      <c r="L22" s="281"/>
      <c r="M22" s="281"/>
      <c r="N22" s="281"/>
      <c r="O22" s="277"/>
      <c r="P22" s="383">
        <f>O22*('2-δικαιώμ'!N22+'3-φύλλα2α'!F22)</f>
        <v>0</v>
      </c>
      <c r="Q22" s="296"/>
      <c r="R22" s="296"/>
      <c r="S22" s="296"/>
      <c r="T22" s="296"/>
      <c r="U22" s="280"/>
    </row>
    <row r="23" spans="1:24" s="5" customFormat="1" ht="12" thickBot="1">
      <c r="A23" s="366">
        <f>'1-συμβολαια'!A23</f>
        <v>0</v>
      </c>
      <c r="B23" s="385" t="str">
        <f>'1-συμβολαια'!C23</f>
        <v>δανείου ΤΟΚΟΙ</v>
      </c>
      <c r="C23" s="370">
        <v>2</v>
      </c>
      <c r="D23" s="281" t="s">
        <v>521</v>
      </c>
      <c r="E23" s="281" t="s">
        <v>521</v>
      </c>
      <c r="F23" s="281"/>
      <c r="G23" s="281"/>
      <c r="H23" s="281">
        <v>1</v>
      </c>
      <c r="I23" s="281" t="s">
        <v>522</v>
      </c>
      <c r="J23" s="370"/>
      <c r="K23" s="370"/>
      <c r="L23" s="370"/>
      <c r="M23" s="370"/>
      <c r="N23" s="370"/>
      <c r="O23" s="368"/>
      <c r="P23" s="369">
        <f>O23*('2-δικαιώμ'!N23+'3-φύλλα2α'!F23)</f>
        <v>0</v>
      </c>
      <c r="Q23" s="386"/>
      <c r="R23" s="386"/>
      <c r="S23" s="386"/>
      <c r="T23" s="386"/>
      <c r="U23" s="387"/>
    </row>
    <row r="24" spans="1:24">
      <c r="A24" s="516" t="s">
        <v>45</v>
      </c>
      <c r="B24" s="517"/>
      <c r="C24" s="517"/>
      <c r="D24" s="517"/>
      <c r="E24" s="517"/>
      <c r="F24" s="517"/>
      <c r="G24" s="517"/>
      <c r="H24" s="517"/>
      <c r="I24" s="517"/>
      <c r="J24" s="517"/>
      <c r="K24" s="517"/>
      <c r="L24" s="517"/>
      <c r="M24" s="517"/>
      <c r="N24" s="517"/>
      <c r="O24" s="517"/>
      <c r="P24" s="158">
        <f>SUM(P3:P23)</f>
        <v>0</v>
      </c>
    </row>
    <row r="26" spans="1:24">
      <c r="Q26" s="162" t="s">
        <v>135</v>
      </c>
      <c r="R26" s="320"/>
      <c r="S26" s="320"/>
      <c r="T26" s="320"/>
      <c r="U26" s="320"/>
      <c r="V26" s="320"/>
      <c r="W26" s="320"/>
      <c r="X26" s="320"/>
    </row>
    <row r="27" spans="1:24">
      <c r="R27" s="115" t="s">
        <v>136</v>
      </c>
      <c r="S27" s="115"/>
      <c r="T27" s="115"/>
      <c r="U27" s="115"/>
      <c r="V27" s="115"/>
      <c r="W27" s="115"/>
      <c r="X27" s="115"/>
    </row>
    <row r="28" spans="1:24">
      <c r="S28" s="162" t="s">
        <v>137</v>
      </c>
    </row>
    <row r="31" spans="1:24">
      <c r="B31" s="132"/>
    </row>
    <row r="32" spans="1:24">
      <c r="B32" s="133"/>
    </row>
  </sheetData>
  <mergeCells count="8">
    <mergeCell ref="Q1:U2"/>
    <mergeCell ref="A24:O2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9"/>
  <sheetViews>
    <sheetView workbookViewId="0">
      <pane ySplit="2" topLeftCell="A3" activePane="bottomLeft" state="frozen"/>
      <selection pane="bottomLeft" activeCell="A39" sqref="A39"/>
    </sheetView>
  </sheetViews>
  <sheetFormatPr defaultRowHeight="11.25"/>
  <cols>
    <col min="1" max="1" width="13.710937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0" width="8.42578125" style="81" customWidth="1"/>
    <col min="21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8" t="s">
        <v>1</v>
      </c>
      <c r="B1" s="583" t="s">
        <v>0</v>
      </c>
      <c r="C1" s="524" t="s">
        <v>7</v>
      </c>
      <c r="D1" s="591" t="s">
        <v>3</v>
      </c>
      <c r="E1" s="592"/>
      <c r="F1" s="593" t="s">
        <v>504</v>
      </c>
      <c r="G1" s="594"/>
      <c r="H1" s="594"/>
      <c r="I1" s="594"/>
      <c r="J1" s="594"/>
      <c r="K1" s="594"/>
      <c r="L1" s="595"/>
      <c r="M1" s="596" t="s">
        <v>392</v>
      </c>
      <c r="N1" s="597"/>
      <c r="O1" s="598" t="s">
        <v>242</v>
      </c>
      <c r="P1" s="599"/>
      <c r="Q1" s="600" t="s">
        <v>391</v>
      </c>
      <c r="R1" s="602" t="s">
        <v>161</v>
      </c>
      <c r="S1" s="602"/>
      <c r="T1" s="602"/>
      <c r="U1" s="602"/>
      <c r="V1" s="602"/>
      <c r="W1" s="602"/>
      <c r="X1" s="602"/>
      <c r="Y1" s="602"/>
      <c r="Z1" s="602"/>
      <c r="AA1" s="602"/>
      <c r="AB1" s="602"/>
      <c r="AC1" s="602"/>
      <c r="AD1" s="602"/>
      <c r="AE1" s="602"/>
      <c r="AF1" s="602"/>
      <c r="AG1" s="602"/>
      <c r="AH1" s="602"/>
      <c r="AI1" s="602"/>
      <c r="AJ1" s="602"/>
      <c r="AK1" s="602"/>
      <c r="AL1" s="602"/>
      <c r="AM1" s="602"/>
      <c r="AN1" s="602"/>
      <c r="AO1" s="602"/>
    </row>
    <row r="2" spans="1:41" ht="23.25" thickBot="1">
      <c r="A2" s="519"/>
      <c r="B2" s="584"/>
      <c r="C2" s="525"/>
      <c r="D2" s="166" t="s">
        <v>4</v>
      </c>
      <c r="E2" s="150" t="s">
        <v>9</v>
      </c>
      <c r="F2" s="234" t="s">
        <v>4</v>
      </c>
      <c r="G2" s="167" t="s">
        <v>510</v>
      </c>
      <c r="H2" s="344" t="s">
        <v>45</v>
      </c>
      <c r="I2" s="234" t="s">
        <v>510</v>
      </c>
      <c r="J2" s="328" t="s">
        <v>348</v>
      </c>
      <c r="K2" s="328" t="s">
        <v>370</v>
      </c>
      <c r="L2" s="329" t="s">
        <v>350</v>
      </c>
      <c r="M2" s="234" t="s">
        <v>23</v>
      </c>
      <c r="N2" s="330" t="s">
        <v>86</v>
      </c>
      <c r="O2" s="234" t="s">
        <v>23</v>
      </c>
      <c r="P2" s="364" t="s">
        <v>510</v>
      </c>
      <c r="Q2" s="601"/>
      <c r="R2" s="332" t="s">
        <v>119</v>
      </c>
      <c r="S2" s="169" t="s">
        <v>159</v>
      </c>
      <c r="T2" s="332" t="s">
        <v>120</v>
      </c>
      <c r="U2" s="332" t="s">
        <v>244</v>
      </c>
      <c r="V2" s="169" t="s">
        <v>121</v>
      </c>
      <c r="W2" s="169" t="s">
        <v>245</v>
      </c>
      <c r="X2" s="169" t="s">
        <v>138</v>
      </c>
      <c r="Y2" s="169" t="s">
        <v>160</v>
      </c>
      <c r="Z2" s="169" t="s">
        <v>139</v>
      </c>
      <c r="AA2" s="169" t="s">
        <v>246</v>
      </c>
      <c r="AB2" s="169" t="s">
        <v>140</v>
      </c>
      <c r="AC2" s="169" t="s">
        <v>247</v>
      </c>
      <c r="AD2" s="169" t="s">
        <v>141</v>
      </c>
      <c r="AE2" s="169" t="s">
        <v>259</v>
      </c>
      <c r="AF2" s="169" t="s">
        <v>260</v>
      </c>
      <c r="AG2" s="275" t="s">
        <v>261</v>
      </c>
      <c r="AH2" s="169" t="s">
        <v>262</v>
      </c>
      <c r="AI2" s="169" t="s">
        <v>263</v>
      </c>
      <c r="AJ2" s="169" t="s">
        <v>452</v>
      </c>
      <c r="AK2" s="169" t="s">
        <v>453</v>
      </c>
      <c r="AL2" s="169"/>
      <c r="AM2" s="324" t="s">
        <v>90</v>
      </c>
      <c r="AN2" s="259" t="s">
        <v>45</v>
      </c>
      <c r="AO2" s="260" t="s">
        <v>29</v>
      </c>
    </row>
    <row r="3" spans="1:41" s="5" customFormat="1">
      <c r="A3" s="400" t="str">
        <f>'1-συμβολαια'!A3</f>
        <v>1ο  [;;;??τραπεζας</v>
      </c>
      <c r="B3" s="382" t="str">
        <f>'1-συμβολαια'!C3</f>
        <v>δάνειο τοκοχρεωλυτικό</v>
      </c>
      <c r="C3" s="295">
        <f>'1-συμβολαια'!D3</f>
        <v>1100000</v>
      </c>
      <c r="D3" s="396">
        <f>'3-φύλλα2α'!D3</f>
        <v>6</v>
      </c>
      <c r="E3" s="396">
        <f>'3-φύλλα2α'!E3</f>
        <v>0</v>
      </c>
      <c r="F3" s="281"/>
      <c r="G3" s="281"/>
      <c r="H3" s="383">
        <f t="shared" ref="H3:H18" si="0">F3*D3*300</f>
        <v>0</v>
      </c>
      <c r="I3" s="383">
        <f t="shared" ref="I3:I18" si="1">G3*E3*300</f>
        <v>0</v>
      </c>
      <c r="J3" s="397">
        <f t="shared" ref="J3:J18" si="2">H3*5%</f>
        <v>0</v>
      </c>
      <c r="K3" s="397">
        <f t="shared" ref="K3:K18" si="3">H3*5%</f>
        <v>0</v>
      </c>
      <c r="L3" s="397">
        <f t="shared" ref="L3:L18" si="4">H3*1%</f>
        <v>0</v>
      </c>
      <c r="M3" s="397">
        <f t="shared" ref="M3:M18" si="5">H3-O3</f>
        <v>0</v>
      </c>
      <c r="N3" s="397">
        <f t="shared" ref="N3:N18" si="6">I3-P3</f>
        <v>0</v>
      </c>
      <c r="O3" s="397">
        <f t="shared" ref="O3:O18" si="7">J3+K3+L3</f>
        <v>0</v>
      </c>
      <c r="P3" s="397">
        <f t="shared" ref="P3:P18" si="8">I3*11%</f>
        <v>0</v>
      </c>
      <c r="Q3" s="397">
        <f t="shared" ref="Q3:Q18" si="9">O3-P3</f>
        <v>0</v>
      </c>
      <c r="R3" s="398"/>
      <c r="S3" s="296"/>
      <c r="T3" s="398"/>
      <c r="U3" s="398"/>
      <c r="V3" s="296"/>
      <c r="W3" s="296"/>
      <c r="X3" s="296"/>
      <c r="Y3" s="398"/>
      <c r="Z3" s="296"/>
      <c r="AA3" s="398"/>
      <c r="AB3" s="296"/>
      <c r="AC3" s="296"/>
      <c r="AD3" s="296"/>
      <c r="AE3" s="296"/>
      <c r="AF3" s="399"/>
      <c r="AG3" s="399"/>
      <c r="AH3" s="399"/>
      <c r="AI3" s="399"/>
      <c r="AJ3" s="399"/>
      <c r="AK3" s="399"/>
      <c r="AL3" s="399"/>
      <c r="AM3" s="322">
        <f t="shared" ref="AM3:AM18" si="10">U3+Y3+AA3+AI3+AK3</f>
        <v>0</v>
      </c>
      <c r="AN3" s="322">
        <f t="shared" ref="AN3:AN18" si="11">R3+S3+T3+V3+W3+X3+Z3+AB3+AC3+AD3+AE3++AF3+AG3+AH3+AJ3</f>
        <v>0</v>
      </c>
      <c r="AO3" s="280"/>
    </row>
    <row r="4" spans="1:41" s="5" customFormat="1">
      <c r="A4" s="400">
        <f>'1-συμβολαια'!A4</f>
        <v>0</v>
      </c>
      <c r="B4" s="382" t="str">
        <f>'1-συμβολαια'!C4</f>
        <v>υποθήκη δανείου</v>
      </c>
      <c r="C4" s="295">
        <f>'1-συμβολαια'!D4</f>
        <v>1100000</v>
      </c>
      <c r="D4" s="396">
        <f>'3-φύλλα2α'!D4</f>
        <v>6</v>
      </c>
      <c r="E4" s="396">
        <f>'3-φύλλα2α'!E4</f>
        <v>0</v>
      </c>
      <c r="F4" s="281"/>
      <c r="G4" s="281"/>
      <c r="H4" s="383">
        <f t="shared" si="0"/>
        <v>0</v>
      </c>
      <c r="I4" s="383">
        <f t="shared" si="1"/>
        <v>0</v>
      </c>
      <c r="J4" s="397">
        <f t="shared" si="2"/>
        <v>0</v>
      </c>
      <c r="K4" s="397">
        <f t="shared" si="3"/>
        <v>0</v>
      </c>
      <c r="L4" s="397">
        <f t="shared" si="4"/>
        <v>0</v>
      </c>
      <c r="M4" s="397">
        <f t="shared" si="5"/>
        <v>0</v>
      </c>
      <c r="N4" s="397">
        <f t="shared" si="6"/>
        <v>0</v>
      </c>
      <c r="O4" s="397">
        <f t="shared" si="7"/>
        <v>0</v>
      </c>
      <c r="P4" s="397">
        <f t="shared" si="8"/>
        <v>0</v>
      </c>
      <c r="Q4" s="397">
        <f t="shared" si="9"/>
        <v>0</v>
      </c>
      <c r="R4" s="398"/>
      <c r="S4" s="296"/>
      <c r="T4" s="398">
        <v>1800</v>
      </c>
      <c r="U4" s="398">
        <v>100</v>
      </c>
      <c r="V4" s="296"/>
      <c r="W4" s="296"/>
      <c r="X4" s="296"/>
      <c r="Y4" s="398"/>
      <c r="Z4" s="296"/>
      <c r="AA4" s="398"/>
      <c r="AB4" s="296"/>
      <c r="AC4" s="296"/>
      <c r="AD4" s="296"/>
      <c r="AE4" s="296"/>
      <c r="AF4" s="399"/>
      <c r="AG4" s="399"/>
      <c r="AH4" s="399"/>
      <c r="AI4" s="399"/>
      <c r="AJ4" s="399"/>
      <c r="AK4" s="399"/>
      <c r="AL4" s="399"/>
      <c r="AM4" s="322">
        <f t="shared" si="10"/>
        <v>100</v>
      </c>
      <c r="AN4" s="322">
        <f t="shared" si="11"/>
        <v>1800</v>
      </c>
      <c r="AO4" s="280"/>
    </row>
    <row r="5" spans="1:41" s="5" customFormat="1">
      <c r="A5" s="462">
        <f>'1-συμβολαια'!A5</f>
        <v>0</v>
      </c>
      <c r="B5" s="382" t="str">
        <f>'1-συμβολαια'!C5</f>
        <v>δανείου ΤΟΚΟΙ</v>
      </c>
      <c r="C5" s="277">
        <f>'1-συμβολαια'!D5</f>
        <v>2222222</v>
      </c>
      <c r="D5" s="396">
        <f>'3-φύλλα2α'!D5</f>
        <v>6</v>
      </c>
      <c r="E5" s="396">
        <f>'3-φύλλα2α'!E5</f>
        <v>0</v>
      </c>
      <c r="F5" s="281"/>
      <c r="G5" s="281"/>
      <c r="H5" s="383">
        <f t="shared" si="0"/>
        <v>0</v>
      </c>
      <c r="I5" s="383">
        <f t="shared" si="1"/>
        <v>0</v>
      </c>
      <c r="J5" s="383">
        <f t="shared" si="2"/>
        <v>0</v>
      </c>
      <c r="K5" s="383">
        <f t="shared" si="3"/>
        <v>0</v>
      </c>
      <c r="L5" s="383">
        <f t="shared" si="4"/>
        <v>0</v>
      </c>
      <c r="M5" s="383">
        <f t="shared" si="5"/>
        <v>0</v>
      </c>
      <c r="N5" s="383">
        <f t="shared" si="6"/>
        <v>0</v>
      </c>
      <c r="O5" s="383">
        <f t="shared" si="7"/>
        <v>0</v>
      </c>
      <c r="P5" s="383">
        <f t="shared" si="8"/>
        <v>0</v>
      </c>
      <c r="Q5" s="383">
        <f t="shared" si="9"/>
        <v>0</v>
      </c>
      <c r="R5" s="398"/>
      <c r="S5" s="296"/>
      <c r="T5" s="398"/>
      <c r="U5" s="398"/>
      <c r="V5" s="296"/>
      <c r="W5" s="296"/>
      <c r="X5" s="296"/>
      <c r="Y5" s="398"/>
      <c r="Z5" s="296"/>
      <c r="AA5" s="398"/>
      <c r="AB5" s="296"/>
      <c r="AC5" s="296"/>
      <c r="AD5" s="296"/>
      <c r="AE5" s="296"/>
      <c r="AF5" s="296"/>
      <c r="AG5" s="296"/>
      <c r="AH5" s="296"/>
      <c r="AI5" s="296"/>
      <c r="AJ5" s="296"/>
      <c r="AK5" s="296"/>
      <c r="AL5" s="296"/>
      <c r="AM5" s="398">
        <f t="shared" si="10"/>
        <v>0</v>
      </c>
      <c r="AN5" s="398">
        <f t="shared" si="11"/>
        <v>0</v>
      </c>
      <c r="AO5" s="280"/>
    </row>
    <row r="6" spans="1:41" s="5" customFormat="1">
      <c r="A6" s="479" t="str">
        <f>'1-συμβολαια'!A6</f>
        <v>1ο  [;;;??τραπεζας</v>
      </c>
      <c r="B6" s="382" t="str">
        <f>'1-συμβολαια'!C6</f>
        <v>δάνειο τοκοχρεωλυτικό</v>
      </c>
      <c r="C6" s="277">
        <f>'1-συμβολαια'!D6</f>
        <v>600000</v>
      </c>
      <c r="D6" s="396">
        <f>'3-φύλλα2α'!D6</f>
        <v>6</v>
      </c>
      <c r="E6" s="396">
        <f>'3-φύλλα2α'!E6</f>
        <v>0</v>
      </c>
      <c r="F6" s="281"/>
      <c r="G6" s="281"/>
      <c r="H6" s="383">
        <f t="shared" si="0"/>
        <v>0</v>
      </c>
      <c r="I6" s="383">
        <f t="shared" si="1"/>
        <v>0</v>
      </c>
      <c r="J6" s="383">
        <f t="shared" si="2"/>
        <v>0</v>
      </c>
      <c r="K6" s="383">
        <f t="shared" si="3"/>
        <v>0</v>
      </c>
      <c r="L6" s="383">
        <f t="shared" si="4"/>
        <v>0</v>
      </c>
      <c r="M6" s="383">
        <f t="shared" si="5"/>
        <v>0</v>
      </c>
      <c r="N6" s="383">
        <f t="shared" si="6"/>
        <v>0</v>
      </c>
      <c r="O6" s="383">
        <f t="shared" si="7"/>
        <v>0</v>
      </c>
      <c r="P6" s="383">
        <f t="shared" si="8"/>
        <v>0</v>
      </c>
      <c r="Q6" s="383">
        <f t="shared" si="9"/>
        <v>0</v>
      </c>
      <c r="R6" s="398"/>
      <c r="S6" s="296"/>
      <c r="T6" s="398"/>
      <c r="U6" s="398"/>
      <c r="V6" s="296"/>
      <c r="W6" s="296"/>
      <c r="X6" s="296"/>
      <c r="Y6" s="398"/>
      <c r="Z6" s="296"/>
      <c r="AA6" s="398"/>
      <c r="AB6" s="296"/>
      <c r="AC6" s="296"/>
      <c r="AD6" s="296"/>
      <c r="AE6" s="296"/>
      <c r="AF6" s="296"/>
      <c r="AG6" s="296"/>
      <c r="AH6" s="296"/>
      <c r="AI6" s="296"/>
      <c r="AJ6" s="296"/>
      <c r="AK6" s="296"/>
      <c r="AL6" s="296"/>
      <c r="AM6" s="398">
        <f t="shared" si="10"/>
        <v>0</v>
      </c>
      <c r="AN6" s="398">
        <f t="shared" si="11"/>
        <v>0</v>
      </c>
      <c r="AO6" s="280"/>
    </row>
    <row r="7" spans="1:41" s="5" customFormat="1">
      <c r="A7" s="479">
        <f>'1-συμβολαια'!A7</f>
        <v>0</v>
      </c>
      <c r="B7" s="382" t="str">
        <f>'1-συμβολαια'!C7</f>
        <v>υποθήκη δανείου</v>
      </c>
      <c r="C7" s="277">
        <f>'1-συμβολαια'!D7</f>
        <v>600000</v>
      </c>
      <c r="D7" s="396">
        <f>'3-φύλλα2α'!D7</f>
        <v>6</v>
      </c>
      <c r="E7" s="396">
        <f>'3-φύλλα2α'!E7</f>
        <v>0</v>
      </c>
      <c r="F7" s="281"/>
      <c r="G7" s="281"/>
      <c r="H7" s="383">
        <f t="shared" si="0"/>
        <v>0</v>
      </c>
      <c r="I7" s="383">
        <f t="shared" si="1"/>
        <v>0</v>
      </c>
      <c r="J7" s="383">
        <f t="shared" si="2"/>
        <v>0</v>
      </c>
      <c r="K7" s="383">
        <f t="shared" si="3"/>
        <v>0</v>
      </c>
      <c r="L7" s="383">
        <f t="shared" si="4"/>
        <v>0</v>
      </c>
      <c r="M7" s="383">
        <f t="shared" si="5"/>
        <v>0</v>
      </c>
      <c r="N7" s="383">
        <f t="shared" si="6"/>
        <v>0</v>
      </c>
      <c r="O7" s="383">
        <f t="shared" si="7"/>
        <v>0</v>
      </c>
      <c r="P7" s="383">
        <f t="shared" si="8"/>
        <v>0</v>
      </c>
      <c r="Q7" s="383">
        <f t="shared" si="9"/>
        <v>0</v>
      </c>
      <c r="R7" s="398"/>
      <c r="S7" s="296"/>
      <c r="T7" s="398">
        <v>1800</v>
      </c>
      <c r="U7" s="398">
        <v>100</v>
      </c>
      <c r="V7" s="296"/>
      <c r="W7" s="296"/>
      <c r="X7" s="296"/>
      <c r="Y7" s="398"/>
      <c r="Z7" s="296"/>
      <c r="AA7" s="398"/>
      <c r="AB7" s="296"/>
      <c r="AC7" s="296"/>
      <c r="AD7" s="296"/>
      <c r="AE7" s="296"/>
      <c r="AF7" s="296"/>
      <c r="AG7" s="296"/>
      <c r="AH7" s="296"/>
      <c r="AI7" s="296"/>
      <c r="AJ7" s="296"/>
      <c r="AK7" s="296"/>
      <c r="AL7" s="296"/>
      <c r="AM7" s="398">
        <f t="shared" si="10"/>
        <v>100</v>
      </c>
      <c r="AN7" s="398">
        <f t="shared" si="11"/>
        <v>1800</v>
      </c>
      <c r="AO7" s="280"/>
    </row>
    <row r="8" spans="1:41" s="5" customFormat="1">
      <c r="A8" s="479">
        <f>'1-συμβολαια'!A8</f>
        <v>0</v>
      </c>
      <c r="B8" s="382" t="str">
        <f>'1-συμβολαια'!C8</f>
        <v>δανείου ΤΟΚΟΙ</v>
      </c>
      <c r="C8" s="277">
        <f>'1-συμβολαια'!D8</f>
        <v>1222222</v>
      </c>
      <c r="D8" s="396">
        <f>'3-φύλλα2α'!D8</f>
        <v>6</v>
      </c>
      <c r="E8" s="396">
        <f>'3-φύλλα2α'!E8</f>
        <v>0</v>
      </c>
      <c r="F8" s="281"/>
      <c r="G8" s="281"/>
      <c r="H8" s="383">
        <f t="shared" si="0"/>
        <v>0</v>
      </c>
      <c r="I8" s="383">
        <f t="shared" si="1"/>
        <v>0</v>
      </c>
      <c r="J8" s="383">
        <f t="shared" si="2"/>
        <v>0</v>
      </c>
      <c r="K8" s="383">
        <f t="shared" si="3"/>
        <v>0</v>
      </c>
      <c r="L8" s="383">
        <f t="shared" si="4"/>
        <v>0</v>
      </c>
      <c r="M8" s="383">
        <f t="shared" si="5"/>
        <v>0</v>
      </c>
      <c r="N8" s="383">
        <f t="shared" si="6"/>
        <v>0</v>
      </c>
      <c r="O8" s="383">
        <f t="shared" si="7"/>
        <v>0</v>
      </c>
      <c r="P8" s="383">
        <f t="shared" si="8"/>
        <v>0</v>
      </c>
      <c r="Q8" s="383">
        <f t="shared" si="9"/>
        <v>0</v>
      </c>
      <c r="R8" s="398"/>
      <c r="S8" s="296"/>
      <c r="T8" s="398"/>
      <c r="U8" s="398"/>
      <c r="V8" s="296"/>
      <c r="W8" s="296"/>
      <c r="X8" s="296"/>
      <c r="Y8" s="398"/>
      <c r="Z8" s="296"/>
      <c r="AA8" s="398"/>
      <c r="AB8" s="296"/>
      <c r="AC8" s="296"/>
      <c r="AD8" s="296"/>
      <c r="AE8" s="296"/>
      <c r="AF8" s="296"/>
      <c r="AG8" s="296"/>
      <c r="AH8" s="296"/>
      <c r="AI8" s="296"/>
      <c r="AJ8" s="296"/>
      <c r="AK8" s="296"/>
      <c r="AL8" s="296"/>
      <c r="AM8" s="398">
        <f t="shared" si="10"/>
        <v>0</v>
      </c>
      <c r="AN8" s="398">
        <f t="shared" si="11"/>
        <v>0</v>
      </c>
      <c r="AO8" s="280"/>
    </row>
    <row r="9" spans="1:41" s="5" customFormat="1">
      <c r="A9" s="431" t="str">
        <f>'1-συμβολαια'!A9</f>
        <v>1ο  [;;;??τραπεζας</v>
      </c>
      <c r="B9" s="382" t="str">
        <f>'1-συμβολαια'!C9</f>
        <v>δάνειο τοκοχρεωλυτικό</v>
      </c>
      <c r="C9" s="277">
        <f>'1-συμβολαια'!D9</f>
        <v>700000</v>
      </c>
      <c r="D9" s="396">
        <f>'3-φύλλα2α'!D9</f>
        <v>6</v>
      </c>
      <c r="E9" s="396">
        <f>'3-φύλλα2α'!E9</f>
        <v>0</v>
      </c>
      <c r="F9" s="281"/>
      <c r="G9" s="281"/>
      <c r="H9" s="383">
        <f t="shared" si="0"/>
        <v>0</v>
      </c>
      <c r="I9" s="383">
        <f t="shared" si="1"/>
        <v>0</v>
      </c>
      <c r="J9" s="383">
        <f t="shared" si="2"/>
        <v>0</v>
      </c>
      <c r="K9" s="383">
        <f t="shared" si="3"/>
        <v>0</v>
      </c>
      <c r="L9" s="383">
        <f t="shared" si="4"/>
        <v>0</v>
      </c>
      <c r="M9" s="383">
        <f t="shared" si="5"/>
        <v>0</v>
      </c>
      <c r="N9" s="383">
        <f t="shared" si="6"/>
        <v>0</v>
      </c>
      <c r="O9" s="397">
        <f t="shared" si="7"/>
        <v>0</v>
      </c>
      <c r="P9" s="397">
        <f t="shared" si="8"/>
        <v>0</v>
      </c>
      <c r="Q9" s="397">
        <f t="shared" si="9"/>
        <v>0</v>
      </c>
      <c r="R9" s="398"/>
      <c r="S9" s="296"/>
      <c r="T9" s="398"/>
      <c r="U9" s="398"/>
      <c r="V9" s="296"/>
      <c r="W9" s="296"/>
      <c r="X9" s="296"/>
      <c r="Y9" s="398"/>
      <c r="Z9" s="296"/>
      <c r="AA9" s="398"/>
      <c r="AB9" s="296"/>
      <c r="AC9" s="296"/>
      <c r="AD9" s="296"/>
      <c r="AE9" s="296"/>
      <c r="AF9" s="399"/>
      <c r="AG9" s="399"/>
      <c r="AH9" s="399"/>
      <c r="AI9" s="399"/>
      <c r="AJ9" s="399"/>
      <c r="AK9" s="399"/>
      <c r="AL9" s="399"/>
      <c r="AM9" s="322">
        <f t="shared" si="10"/>
        <v>0</v>
      </c>
      <c r="AN9" s="322">
        <f t="shared" si="11"/>
        <v>0</v>
      </c>
      <c r="AO9" s="280"/>
    </row>
    <row r="10" spans="1:41" s="5" customFormat="1">
      <c r="A10" s="384">
        <f>'1-συμβολαια'!A10</f>
        <v>0</v>
      </c>
      <c r="B10" s="382" t="str">
        <f>'1-συμβολαια'!C10</f>
        <v>υποθήκη δανείου</v>
      </c>
      <c r="C10" s="295">
        <f>'1-συμβολαια'!D10</f>
        <v>700000</v>
      </c>
      <c r="D10" s="396">
        <f>'3-φύλλα2α'!D10</f>
        <v>6</v>
      </c>
      <c r="E10" s="396">
        <f>'3-φύλλα2α'!E10</f>
        <v>0</v>
      </c>
      <c r="F10" s="281"/>
      <c r="G10" s="281"/>
      <c r="H10" s="383">
        <f t="shared" si="0"/>
        <v>0</v>
      </c>
      <c r="I10" s="383">
        <f t="shared" si="1"/>
        <v>0</v>
      </c>
      <c r="J10" s="397">
        <f t="shared" si="2"/>
        <v>0</v>
      </c>
      <c r="K10" s="397">
        <f t="shared" si="3"/>
        <v>0</v>
      </c>
      <c r="L10" s="397">
        <f t="shared" si="4"/>
        <v>0</v>
      </c>
      <c r="M10" s="397">
        <f t="shared" si="5"/>
        <v>0</v>
      </c>
      <c r="N10" s="397">
        <f t="shared" si="6"/>
        <v>0</v>
      </c>
      <c r="O10" s="397">
        <f t="shared" si="7"/>
        <v>0</v>
      </c>
      <c r="P10" s="397">
        <f t="shared" si="8"/>
        <v>0</v>
      </c>
      <c r="Q10" s="397">
        <f t="shared" si="9"/>
        <v>0</v>
      </c>
      <c r="R10" s="398"/>
      <c r="S10" s="296"/>
      <c r="T10" s="398">
        <v>1800</v>
      </c>
      <c r="U10" s="398">
        <v>100</v>
      </c>
      <c r="V10" s="296"/>
      <c r="W10" s="296"/>
      <c r="X10" s="296"/>
      <c r="Y10" s="398"/>
      <c r="Z10" s="296"/>
      <c r="AA10" s="398"/>
      <c r="AB10" s="296"/>
      <c r="AC10" s="296"/>
      <c r="AD10" s="296"/>
      <c r="AE10" s="296"/>
      <c r="AF10" s="399"/>
      <c r="AG10" s="399"/>
      <c r="AH10" s="399"/>
      <c r="AI10" s="399"/>
      <c r="AJ10" s="399"/>
      <c r="AK10" s="399"/>
      <c r="AL10" s="399"/>
      <c r="AM10" s="322">
        <f t="shared" si="10"/>
        <v>100</v>
      </c>
      <c r="AN10" s="322">
        <f t="shared" si="11"/>
        <v>1800</v>
      </c>
      <c r="AO10" s="280"/>
    </row>
    <row r="11" spans="1:41" s="5" customFormat="1">
      <c r="A11" s="384">
        <f>'1-συμβολαια'!A11</f>
        <v>0</v>
      </c>
      <c r="B11" s="382" t="str">
        <f>'1-συμβολαια'!C11</f>
        <v>δανείου ΤΟΚΟΙ</v>
      </c>
      <c r="C11" s="295">
        <f>'1-συμβολαια'!D11</f>
        <v>1444444</v>
      </c>
      <c r="D11" s="396">
        <f>'3-φύλλα2α'!D11</f>
        <v>6</v>
      </c>
      <c r="E11" s="396">
        <f>'3-φύλλα2α'!E11</f>
        <v>0</v>
      </c>
      <c r="F11" s="281"/>
      <c r="G11" s="281"/>
      <c r="H11" s="383">
        <f t="shared" si="0"/>
        <v>0</v>
      </c>
      <c r="I11" s="383">
        <f t="shared" si="1"/>
        <v>0</v>
      </c>
      <c r="J11" s="397">
        <f t="shared" si="2"/>
        <v>0</v>
      </c>
      <c r="K11" s="397">
        <f t="shared" si="3"/>
        <v>0</v>
      </c>
      <c r="L11" s="397">
        <f t="shared" si="4"/>
        <v>0</v>
      </c>
      <c r="M11" s="397">
        <f t="shared" si="5"/>
        <v>0</v>
      </c>
      <c r="N11" s="397">
        <f t="shared" si="6"/>
        <v>0</v>
      </c>
      <c r="O11" s="397">
        <f t="shared" si="7"/>
        <v>0</v>
      </c>
      <c r="P11" s="397">
        <f t="shared" si="8"/>
        <v>0</v>
      </c>
      <c r="Q11" s="397">
        <f t="shared" si="9"/>
        <v>0</v>
      </c>
      <c r="R11" s="398"/>
      <c r="S11" s="296"/>
      <c r="T11" s="398"/>
      <c r="U11" s="398"/>
      <c r="V11" s="296"/>
      <c r="W11" s="296"/>
      <c r="X11" s="296"/>
      <c r="Y11" s="398"/>
      <c r="Z11" s="296"/>
      <c r="AA11" s="398"/>
      <c r="AB11" s="296"/>
      <c r="AC11" s="296"/>
      <c r="AD11" s="296"/>
      <c r="AE11" s="296"/>
      <c r="AF11" s="399"/>
      <c r="AG11" s="399"/>
      <c r="AH11" s="399"/>
      <c r="AI11" s="399"/>
      <c r="AJ11" s="399"/>
      <c r="AK11" s="399"/>
      <c r="AL11" s="399"/>
      <c r="AM11" s="322">
        <f t="shared" si="10"/>
        <v>0</v>
      </c>
      <c r="AN11" s="322">
        <f t="shared" si="11"/>
        <v>0</v>
      </c>
      <c r="AO11" s="280"/>
    </row>
    <row r="12" spans="1:41" s="5" customFormat="1">
      <c r="A12" s="480" t="str">
        <f>'1-συμβολαια'!A12</f>
        <v>1ο  [;;;??τραπεζας</v>
      </c>
      <c r="B12" s="382" t="str">
        <f>'1-συμβολαια'!C12</f>
        <v>δάνειο τοκοχρεωλυτικό</v>
      </c>
      <c r="C12" s="295">
        <f>'1-συμβολαια'!D12</f>
        <v>1300000</v>
      </c>
      <c r="D12" s="396">
        <f>'3-φύλλα2α'!D12</f>
        <v>6</v>
      </c>
      <c r="E12" s="396">
        <f>'3-φύλλα2α'!E12</f>
        <v>0</v>
      </c>
      <c r="F12" s="281"/>
      <c r="G12" s="281"/>
      <c r="H12" s="383">
        <f t="shared" si="0"/>
        <v>0</v>
      </c>
      <c r="I12" s="383">
        <f t="shared" si="1"/>
        <v>0</v>
      </c>
      <c r="J12" s="397">
        <f t="shared" si="2"/>
        <v>0</v>
      </c>
      <c r="K12" s="397">
        <f t="shared" si="3"/>
        <v>0</v>
      </c>
      <c r="L12" s="397">
        <f t="shared" si="4"/>
        <v>0</v>
      </c>
      <c r="M12" s="397">
        <f t="shared" si="5"/>
        <v>0</v>
      </c>
      <c r="N12" s="397">
        <f t="shared" si="6"/>
        <v>0</v>
      </c>
      <c r="O12" s="397">
        <f t="shared" si="7"/>
        <v>0</v>
      </c>
      <c r="P12" s="397">
        <f t="shared" si="8"/>
        <v>0</v>
      </c>
      <c r="Q12" s="397">
        <f t="shared" si="9"/>
        <v>0</v>
      </c>
      <c r="R12" s="398"/>
      <c r="S12" s="296"/>
      <c r="T12" s="398"/>
      <c r="U12" s="398"/>
      <c r="V12" s="296"/>
      <c r="W12" s="296"/>
      <c r="X12" s="296"/>
      <c r="Y12" s="398"/>
      <c r="Z12" s="296"/>
      <c r="AA12" s="398"/>
      <c r="AB12" s="296"/>
      <c r="AC12" s="296"/>
      <c r="AD12" s="296"/>
      <c r="AE12" s="296"/>
      <c r="AF12" s="399"/>
      <c r="AG12" s="399"/>
      <c r="AH12" s="399"/>
      <c r="AI12" s="399"/>
      <c r="AJ12" s="399"/>
      <c r="AK12" s="399"/>
      <c r="AL12" s="399"/>
      <c r="AM12" s="322">
        <f t="shared" si="10"/>
        <v>0</v>
      </c>
      <c r="AN12" s="322">
        <f t="shared" si="11"/>
        <v>0</v>
      </c>
      <c r="AO12" s="280"/>
    </row>
    <row r="13" spans="1:41" s="5" customFormat="1">
      <c r="A13" s="480">
        <f>'1-συμβολαια'!A13</f>
        <v>0</v>
      </c>
      <c r="B13" s="382" t="str">
        <f>'1-συμβολαια'!C13</f>
        <v>υποθήκη δανείου</v>
      </c>
      <c r="C13" s="295">
        <f>'1-συμβολαια'!D13</f>
        <v>1300000</v>
      </c>
      <c r="D13" s="396">
        <f>'3-φύλλα2α'!D13</f>
        <v>6</v>
      </c>
      <c r="E13" s="396">
        <f>'3-φύλλα2α'!E13</f>
        <v>0</v>
      </c>
      <c r="F13" s="281"/>
      <c r="G13" s="281"/>
      <c r="H13" s="383">
        <f t="shared" si="0"/>
        <v>0</v>
      </c>
      <c r="I13" s="383">
        <f t="shared" si="1"/>
        <v>0</v>
      </c>
      <c r="J13" s="397">
        <f t="shared" si="2"/>
        <v>0</v>
      </c>
      <c r="K13" s="397">
        <f t="shared" si="3"/>
        <v>0</v>
      </c>
      <c r="L13" s="397">
        <f t="shared" si="4"/>
        <v>0</v>
      </c>
      <c r="M13" s="397">
        <f t="shared" si="5"/>
        <v>0</v>
      </c>
      <c r="N13" s="397">
        <f t="shared" si="6"/>
        <v>0</v>
      </c>
      <c r="O13" s="397">
        <f t="shared" si="7"/>
        <v>0</v>
      </c>
      <c r="P13" s="397">
        <f t="shared" si="8"/>
        <v>0</v>
      </c>
      <c r="Q13" s="397">
        <f t="shared" si="9"/>
        <v>0</v>
      </c>
      <c r="R13" s="398"/>
      <c r="S13" s="296"/>
      <c r="T13" s="398">
        <v>1800</v>
      </c>
      <c r="U13" s="398">
        <v>100</v>
      </c>
      <c r="V13" s="296"/>
      <c r="W13" s="296"/>
      <c r="X13" s="296"/>
      <c r="Y13" s="398"/>
      <c r="Z13" s="296"/>
      <c r="AA13" s="398"/>
      <c r="AB13" s="296"/>
      <c r="AC13" s="296"/>
      <c r="AD13" s="296"/>
      <c r="AE13" s="296"/>
      <c r="AF13" s="399"/>
      <c r="AG13" s="399"/>
      <c r="AH13" s="399"/>
      <c r="AI13" s="399"/>
      <c r="AJ13" s="399"/>
      <c r="AK13" s="399"/>
      <c r="AL13" s="399"/>
      <c r="AM13" s="322">
        <f t="shared" si="10"/>
        <v>100</v>
      </c>
      <c r="AN13" s="322">
        <f t="shared" si="11"/>
        <v>1800</v>
      </c>
      <c r="AO13" s="280"/>
    </row>
    <row r="14" spans="1:41" s="5" customFormat="1">
      <c r="A14" s="480">
        <f>'1-συμβολαια'!A14</f>
        <v>0</v>
      </c>
      <c r="B14" s="382" t="str">
        <f>'1-συμβολαια'!C14</f>
        <v>δανείου ΤΟΚΟΙ</v>
      </c>
      <c r="C14" s="295">
        <f>'1-συμβολαια'!D14</f>
        <v>2666666</v>
      </c>
      <c r="D14" s="396">
        <f>'3-φύλλα2α'!D14</f>
        <v>6</v>
      </c>
      <c r="E14" s="396">
        <f>'3-φύλλα2α'!E14</f>
        <v>0</v>
      </c>
      <c r="F14" s="281"/>
      <c r="G14" s="281"/>
      <c r="H14" s="383">
        <f t="shared" si="0"/>
        <v>0</v>
      </c>
      <c r="I14" s="383">
        <f t="shared" si="1"/>
        <v>0</v>
      </c>
      <c r="J14" s="397">
        <f t="shared" si="2"/>
        <v>0</v>
      </c>
      <c r="K14" s="397">
        <f t="shared" si="3"/>
        <v>0</v>
      </c>
      <c r="L14" s="397">
        <f t="shared" si="4"/>
        <v>0</v>
      </c>
      <c r="M14" s="397">
        <f t="shared" si="5"/>
        <v>0</v>
      </c>
      <c r="N14" s="397">
        <f t="shared" si="6"/>
        <v>0</v>
      </c>
      <c r="O14" s="397">
        <f t="shared" si="7"/>
        <v>0</v>
      </c>
      <c r="P14" s="397">
        <f t="shared" si="8"/>
        <v>0</v>
      </c>
      <c r="Q14" s="397">
        <f t="shared" si="9"/>
        <v>0</v>
      </c>
      <c r="R14" s="398"/>
      <c r="S14" s="296"/>
      <c r="T14" s="398"/>
      <c r="U14" s="398"/>
      <c r="V14" s="296"/>
      <c r="W14" s="296"/>
      <c r="X14" s="296"/>
      <c r="Y14" s="398"/>
      <c r="Z14" s="296"/>
      <c r="AA14" s="398"/>
      <c r="AB14" s="296"/>
      <c r="AC14" s="296"/>
      <c r="AD14" s="296"/>
      <c r="AE14" s="296"/>
      <c r="AF14" s="399"/>
      <c r="AG14" s="399"/>
      <c r="AH14" s="399"/>
      <c r="AI14" s="399"/>
      <c r="AJ14" s="399"/>
      <c r="AK14" s="399"/>
      <c r="AL14" s="399"/>
      <c r="AM14" s="322">
        <f t="shared" si="10"/>
        <v>0</v>
      </c>
      <c r="AN14" s="322">
        <f t="shared" si="11"/>
        <v>0</v>
      </c>
      <c r="AO14" s="280"/>
    </row>
    <row r="15" spans="1:41" s="5" customFormat="1">
      <c r="A15" s="384" t="str">
        <f>'1-συμβολαια'!A15</f>
        <v>1ο  [;;;??τραπεζας</v>
      </c>
      <c r="B15" s="382" t="str">
        <f>'1-συμβολαια'!C15</f>
        <v>δάνειο τοκοχρεωλυτικό</v>
      </c>
      <c r="C15" s="295">
        <f>'1-συμβολαια'!D15</f>
        <v>2300000</v>
      </c>
      <c r="D15" s="396">
        <f>'3-φύλλα2α'!D15</f>
        <v>6</v>
      </c>
      <c r="E15" s="396">
        <f>'3-φύλλα2α'!E15</f>
        <v>0</v>
      </c>
      <c r="F15" s="281"/>
      <c r="G15" s="281"/>
      <c r="H15" s="383">
        <f t="shared" si="0"/>
        <v>0</v>
      </c>
      <c r="I15" s="383">
        <f t="shared" si="1"/>
        <v>0</v>
      </c>
      <c r="J15" s="397">
        <f t="shared" si="2"/>
        <v>0</v>
      </c>
      <c r="K15" s="397">
        <f t="shared" si="3"/>
        <v>0</v>
      </c>
      <c r="L15" s="397">
        <f t="shared" si="4"/>
        <v>0</v>
      </c>
      <c r="M15" s="397">
        <f t="shared" si="5"/>
        <v>0</v>
      </c>
      <c r="N15" s="397">
        <f t="shared" si="6"/>
        <v>0</v>
      </c>
      <c r="O15" s="397">
        <f t="shared" si="7"/>
        <v>0</v>
      </c>
      <c r="P15" s="397">
        <f t="shared" si="8"/>
        <v>0</v>
      </c>
      <c r="Q15" s="397">
        <f t="shared" si="9"/>
        <v>0</v>
      </c>
      <c r="R15" s="398"/>
      <c r="S15" s="296"/>
      <c r="T15" s="398"/>
      <c r="U15" s="398"/>
      <c r="V15" s="296"/>
      <c r="W15" s="296"/>
      <c r="X15" s="296"/>
      <c r="Y15" s="398"/>
      <c r="Z15" s="296"/>
      <c r="AA15" s="398"/>
      <c r="AB15" s="296"/>
      <c r="AC15" s="296"/>
      <c r="AD15" s="296"/>
      <c r="AE15" s="296"/>
      <c r="AF15" s="399"/>
      <c r="AG15" s="399"/>
      <c r="AH15" s="399"/>
      <c r="AI15" s="399"/>
      <c r="AJ15" s="399"/>
      <c r="AK15" s="399"/>
      <c r="AL15" s="399"/>
      <c r="AM15" s="322">
        <f t="shared" si="10"/>
        <v>0</v>
      </c>
      <c r="AN15" s="322">
        <f t="shared" si="11"/>
        <v>0</v>
      </c>
      <c r="AO15" s="280"/>
    </row>
    <row r="16" spans="1:41" s="5" customFormat="1">
      <c r="A16" s="384">
        <f>'1-συμβολαια'!A16</f>
        <v>0</v>
      </c>
      <c r="B16" s="382" t="str">
        <f>'1-συμβολαια'!C16</f>
        <v>υποθήκη δανείου</v>
      </c>
      <c r="C16" s="295">
        <f>'1-συμβολαια'!D16</f>
        <v>2300000</v>
      </c>
      <c r="D16" s="396">
        <f>'3-φύλλα2α'!D16</f>
        <v>6</v>
      </c>
      <c r="E16" s="396">
        <f>'3-φύλλα2α'!E16</f>
        <v>0</v>
      </c>
      <c r="F16" s="281"/>
      <c r="G16" s="281"/>
      <c r="H16" s="383">
        <f t="shared" si="0"/>
        <v>0</v>
      </c>
      <c r="I16" s="383">
        <f t="shared" si="1"/>
        <v>0</v>
      </c>
      <c r="J16" s="397">
        <f t="shared" si="2"/>
        <v>0</v>
      </c>
      <c r="K16" s="397">
        <f t="shared" si="3"/>
        <v>0</v>
      </c>
      <c r="L16" s="397">
        <f t="shared" si="4"/>
        <v>0</v>
      </c>
      <c r="M16" s="397">
        <f t="shared" si="5"/>
        <v>0</v>
      </c>
      <c r="N16" s="397">
        <f t="shared" si="6"/>
        <v>0</v>
      </c>
      <c r="O16" s="397">
        <f t="shared" si="7"/>
        <v>0</v>
      </c>
      <c r="P16" s="397">
        <f t="shared" si="8"/>
        <v>0</v>
      </c>
      <c r="Q16" s="397">
        <f t="shared" si="9"/>
        <v>0</v>
      </c>
      <c r="R16" s="398"/>
      <c r="S16" s="296"/>
      <c r="T16" s="398">
        <v>1800</v>
      </c>
      <c r="U16" s="398">
        <v>100</v>
      </c>
      <c r="V16" s="296"/>
      <c r="W16" s="296"/>
      <c r="X16" s="296"/>
      <c r="Y16" s="398"/>
      <c r="Z16" s="296"/>
      <c r="AA16" s="398"/>
      <c r="AB16" s="296"/>
      <c r="AC16" s="296"/>
      <c r="AD16" s="296"/>
      <c r="AE16" s="296"/>
      <c r="AF16" s="399"/>
      <c r="AG16" s="399"/>
      <c r="AH16" s="399"/>
      <c r="AI16" s="399"/>
      <c r="AJ16" s="399"/>
      <c r="AK16" s="399"/>
      <c r="AL16" s="399"/>
      <c r="AM16" s="322">
        <f t="shared" si="10"/>
        <v>100</v>
      </c>
      <c r="AN16" s="322">
        <f t="shared" si="11"/>
        <v>1800</v>
      </c>
      <c r="AO16" s="280"/>
    </row>
    <row r="17" spans="1:41" s="5" customFormat="1">
      <c r="A17" s="384">
        <f>'1-συμβολαια'!A17</f>
        <v>0</v>
      </c>
      <c r="B17" s="382" t="str">
        <f>'1-συμβολαια'!C17</f>
        <v>δανείου ΤΟΚΟΙ</v>
      </c>
      <c r="C17" s="295">
        <f>'1-συμβολαια'!D17</f>
        <v>4666666</v>
      </c>
      <c r="D17" s="396">
        <f>'3-φύλλα2α'!D17</f>
        <v>6</v>
      </c>
      <c r="E17" s="396">
        <f>'3-φύλλα2α'!E17</f>
        <v>0</v>
      </c>
      <c r="F17" s="281"/>
      <c r="G17" s="281"/>
      <c r="H17" s="383">
        <f t="shared" si="0"/>
        <v>0</v>
      </c>
      <c r="I17" s="383">
        <f t="shared" si="1"/>
        <v>0</v>
      </c>
      <c r="J17" s="397">
        <f t="shared" si="2"/>
        <v>0</v>
      </c>
      <c r="K17" s="397">
        <f t="shared" si="3"/>
        <v>0</v>
      </c>
      <c r="L17" s="397">
        <f t="shared" si="4"/>
        <v>0</v>
      </c>
      <c r="M17" s="397">
        <f t="shared" si="5"/>
        <v>0</v>
      </c>
      <c r="N17" s="397">
        <f t="shared" si="6"/>
        <v>0</v>
      </c>
      <c r="O17" s="397">
        <f t="shared" si="7"/>
        <v>0</v>
      </c>
      <c r="P17" s="397">
        <f t="shared" si="8"/>
        <v>0</v>
      </c>
      <c r="Q17" s="397">
        <f t="shared" si="9"/>
        <v>0</v>
      </c>
      <c r="R17" s="398"/>
      <c r="S17" s="296"/>
      <c r="T17" s="398"/>
      <c r="U17" s="398"/>
      <c r="V17" s="296"/>
      <c r="W17" s="296"/>
      <c r="X17" s="296"/>
      <c r="Y17" s="398"/>
      <c r="Z17" s="296"/>
      <c r="AA17" s="398"/>
      <c r="AB17" s="296"/>
      <c r="AC17" s="296"/>
      <c r="AD17" s="296"/>
      <c r="AE17" s="296"/>
      <c r="AF17" s="399"/>
      <c r="AG17" s="399"/>
      <c r="AH17" s="399"/>
      <c r="AI17" s="399"/>
      <c r="AJ17" s="399"/>
      <c r="AK17" s="399"/>
      <c r="AL17" s="399"/>
      <c r="AM17" s="322">
        <f t="shared" si="10"/>
        <v>0</v>
      </c>
      <c r="AN17" s="322">
        <f t="shared" si="11"/>
        <v>0</v>
      </c>
      <c r="AO17" s="280"/>
    </row>
    <row r="18" spans="1:41" s="5" customFormat="1">
      <c r="A18" s="480" t="str">
        <f>'1-συμβολαια'!A18</f>
        <v>1ο  [;;;??τραπεζας</v>
      </c>
      <c r="B18" s="382" t="str">
        <f>'1-συμβολαια'!C18</f>
        <v>δάνειο τοκοχρεωλυτικό</v>
      </c>
      <c r="C18" s="295">
        <f>'1-συμβολαια'!D18</f>
        <v>900000</v>
      </c>
      <c r="D18" s="396">
        <f>'3-φύλλα2α'!D18</f>
        <v>6</v>
      </c>
      <c r="E18" s="396">
        <f>'3-φύλλα2α'!E18</f>
        <v>0</v>
      </c>
      <c r="F18" s="281"/>
      <c r="G18" s="281"/>
      <c r="H18" s="383">
        <f t="shared" si="0"/>
        <v>0</v>
      </c>
      <c r="I18" s="383">
        <f t="shared" si="1"/>
        <v>0</v>
      </c>
      <c r="J18" s="397">
        <f t="shared" si="2"/>
        <v>0</v>
      </c>
      <c r="K18" s="397">
        <f t="shared" si="3"/>
        <v>0</v>
      </c>
      <c r="L18" s="397">
        <f t="shared" si="4"/>
        <v>0</v>
      </c>
      <c r="M18" s="397">
        <f t="shared" si="5"/>
        <v>0</v>
      </c>
      <c r="N18" s="397">
        <f t="shared" si="6"/>
        <v>0</v>
      </c>
      <c r="O18" s="397">
        <f t="shared" si="7"/>
        <v>0</v>
      </c>
      <c r="P18" s="397">
        <f t="shared" si="8"/>
        <v>0</v>
      </c>
      <c r="Q18" s="397">
        <f t="shared" si="9"/>
        <v>0</v>
      </c>
      <c r="R18" s="398"/>
      <c r="S18" s="296"/>
      <c r="T18" s="398"/>
      <c r="U18" s="398"/>
      <c r="V18" s="296"/>
      <c r="W18" s="296"/>
      <c r="X18" s="296"/>
      <c r="Y18" s="398"/>
      <c r="Z18" s="296"/>
      <c r="AA18" s="398"/>
      <c r="AB18" s="296"/>
      <c r="AC18" s="296"/>
      <c r="AD18" s="296"/>
      <c r="AE18" s="296"/>
      <c r="AF18" s="399"/>
      <c r="AG18" s="399"/>
      <c r="AH18" s="399"/>
      <c r="AI18" s="399"/>
      <c r="AJ18" s="399"/>
      <c r="AK18" s="399"/>
      <c r="AL18" s="399"/>
      <c r="AM18" s="322">
        <f t="shared" si="10"/>
        <v>0</v>
      </c>
      <c r="AN18" s="322">
        <f t="shared" si="11"/>
        <v>0</v>
      </c>
      <c r="AO18" s="280"/>
    </row>
    <row r="19" spans="1:41" s="5" customFormat="1">
      <c r="A19" s="480">
        <f>'1-συμβολαια'!A19</f>
        <v>0</v>
      </c>
      <c r="B19" s="382" t="str">
        <f>'1-συμβολαια'!C19</f>
        <v>υποθήκη δανείου</v>
      </c>
      <c r="C19" s="295">
        <f>'1-συμβολαια'!D19</f>
        <v>900000</v>
      </c>
      <c r="D19" s="396">
        <f>'3-φύλλα2α'!D19</f>
        <v>6</v>
      </c>
      <c r="E19" s="396">
        <f>'3-φύλλα2α'!E19</f>
        <v>0</v>
      </c>
      <c r="F19" s="281"/>
      <c r="G19" s="281"/>
      <c r="H19" s="383">
        <f t="shared" ref="H19:H23" si="12">F19*D19*300</f>
        <v>0</v>
      </c>
      <c r="I19" s="383">
        <f t="shared" ref="I19:I23" si="13">G19*E19*300</f>
        <v>0</v>
      </c>
      <c r="J19" s="397">
        <f t="shared" ref="J19:J23" si="14">H19*5%</f>
        <v>0</v>
      </c>
      <c r="K19" s="397">
        <f t="shared" ref="K19:K23" si="15">H19*5%</f>
        <v>0</v>
      </c>
      <c r="L19" s="397">
        <f t="shared" ref="L19:L23" si="16">H19*1%</f>
        <v>0</v>
      </c>
      <c r="M19" s="397">
        <f t="shared" ref="M19:M23" si="17">H19-O19</f>
        <v>0</v>
      </c>
      <c r="N19" s="397">
        <f t="shared" ref="N19:N23" si="18">I19-P19</f>
        <v>0</v>
      </c>
      <c r="O19" s="397">
        <f t="shared" ref="O19:O23" si="19">J19+K19+L19</f>
        <v>0</v>
      </c>
      <c r="P19" s="397">
        <f t="shared" ref="P19:P23" si="20">I19*11%</f>
        <v>0</v>
      </c>
      <c r="Q19" s="397">
        <f t="shared" ref="Q19:Q23" si="21">O19-P19</f>
        <v>0</v>
      </c>
      <c r="R19" s="398"/>
      <c r="S19" s="296"/>
      <c r="T19" s="398">
        <v>1800</v>
      </c>
      <c r="U19" s="398">
        <v>100</v>
      </c>
      <c r="V19" s="296"/>
      <c r="W19" s="296"/>
      <c r="X19" s="296"/>
      <c r="Y19" s="398"/>
      <c r="Z19" s="296"/>
      <c r="AA19" s="398"/>
      <c r="AB19" s="296"/>
      <c r="AC19" s="296"/>
      <c r="AD19" s="296"/>
      <c r="AE19" s="296"/>
      <c r="AF19" s="399"/>
      <c r="AG19" s="399"/>
      <c r="AH19" s="399"/>
      <c r="AI19" s="399"/>
      <c r="AJ19" s="399"/>
      <c r="AK19" s="399"/>
      <c r="AL19" s="399"/>
      <c r="AM19" s="322">
        <f t="shared" ref="AM19:AM23" si="22">U19+Y19+AA19+AI19+AK19</f>
        <v>100</v>
      </c>
      <c r="AN19" s="322">
        <f t="shared" ref="AN19:AN23" si="23">R19+S19+T19+V19+W19+X19+Z19+AB19+AC19+AD19+AE19++AF19+AG19+AH19+AJ19</f>
        <v>1800</v>
      </c>
      <c r="AO19" s="280"/>
    </row>
    <row r="20" spans="1:41" s="5" customFormat="1">
      <c r="A20" s="480">
        <f>'1-συμβολαια'!A20</f>
        <v>0</v>
      </c>
      <c r="B20" s="382" t="str">
        <f>'1-συμβολαια'!C20</f>
        <v>δανείου ΤΟΚΟΙ</v>
      </c>
      <c r="C20" s="295">
        <f>'1-συμβολαια'!D20</f>
        <v>1888888</v>
      </c>
      <c r="D20" s="396">
        <f>'3-φύλλα2α'!D20</f>
        <v>6</v>
      </c>
      <c r="E20" s="396">
        <f>'3-φύλλα2α'!E20</f>
        <v>0</v>
      </c>
      <c r="F20" s="281"/>
      <c r="G20" s="281"/>
      <c r="H20" s="383">
        <f t="shared" si="12"/>
        <v>0</v>
      </c>
      <c r="I20" s="383">
        <f t="shared" si="13"/>
        <v>0</v>
      </c>
      <c r="J20" s="397">
        <f t="shared" si="14"/>
        <v>0</v>
      </c>
      <c r="K20" s="397">
        <f t="shared" si="15"/>
        <v>0</v>
      </c>
      <c r="L20" s="397">
        <f t="shared" si="16"/>
        <v>0</v>
      </c>
      <c r="M20" s="397">
        <f t="shared" si="17"/>
        <v>0</v>
      </c>
      <c r="N20" s="397">
        <f t="shared" si="18"/>
        <v>0</v>
      </c>
      <c r="O20" s="397">
        <f t="shared" si="19"/>
        <v>0</v>
      </c>
      <c r="P20" s="397">
        <f t="shared" si="20"/>
        <v>0</v>
      </c>
      <c r="Q20" s="397">
        <f t="shared" si="21"/>
        <v>0</v>
      </c>
      <c r="R20" s="398"/>
      <c r="S20" s="296"/>
      <c r="T20" s="398"/>
      <c r="U20" s="398"/>
      <c r="V20" s="296"/>
      <c r="W20" s="296"/>
      <c r="X20" s="296"/>
      <c r="Y20" s="398"/>
      <c r="Z20" s="296"/>
      <c r="AA20" s="398"/>
      <c r="AB20" s="296"/>
      <c r="AC20" s="296"/>
      <c r="AD20" s="296"/>
      <c r="AE20" s="296"/>
      <c r="AF20" s="399"/>
      <c r="AG20" s="399"/>
      <c r="AH20" s="399"/>
      <c r="AI20" s="399"/>
      <c r="AJ20" s="399"/>
      <c r="AK20" s="399"/>
      <c r="AL20" s="399"/>
      <c r="AM20" s="322">
        <f t="shared" si="22"/>
        <v>0</v>
      </c>
      <c r="AN20" s="322">
        <f t="shared" si="23"/>
        <v>0</v>
      </c>
      <c r="AO20" s="280"/>
    </row>
    <row r="21" spans="1:41" s="5" customFormat="1">
      <c r="A21" s="384" t="str">
        <f>'1-συμβολαια'!A21</f>
        <v xml:space="preserve">1ο    </v>
      </c>
      <c r="B21" s="382" t="str">
        <f>'1-συμβολαια'!C21</f>
        <v>δάνειο τοκοχρεωλυτικό</v>
      </c>
      <c r="C21" s="295">
        <f>'1-συμβολαια'!D21</f>
        <v>200000</v>
      </c>
      <c r="D21" s="396">
        <f>'3-φύλλα2α'!D21</f>
        <v>6</v>
      </c>
      <c r="E21" s="396">
        <f>'3-φύλλα2α'!E21</f>
        <v>6</v>
      </c>
      <c r="F21" s="281">
        <v>2</v>
      </c>
      <c r="G21" s="281"/>
      <c r="H21" s="383">
        <f t="shared" si="12"/>
        <v>3600</v>
      </c>
      <c r="I21" s="383">
        <f t="shared" si="13"/>
        <v>0</v>
      </c>
      <c r="J21" s="397">
        <f t="shared" si="14"/>
        <v>180</v>
      </c>
      <c r="K21" s="397">
        <f t="shared" si="15"/>
        <v>180</v>
      </c>
      <c r="L21" s="397">
        <f t="shared" si="16"/>
        <v>36</v>
      </c>
      <c r="M21" s="397">
        <f t="shared" si="17"/>
        <v>3204</v>
      </c>
      <c r="N21" s="397">
        <f t="shared" si="18"/>
        <v>0</v>
      </c>
      <c r="O21" s="397">
        <f t="shared" si="19"/>
        <v>396</v>
      </c>
      <c r="P21" s="397">
        <f t="shared" si="20"/>
        <v>0</v>
      </c>
      <c r="Q21" s="397">
        <f t="shared" si="21"/>
        <v>396</v>
      </c>
      <c r="R21" s="398"/>
      <c r="S21" s="296"/>
      <c r="T21" s="398"/>
      <c r="U21" s="398"/>
      <c r="V21" s="296"/>
      <c r="W21" s="296"/>
      <c r="X21" s="296"/>
      <c r="Y21" s="398"/>
      <c r="Z21" s="296"/>
      <c r="AA21" s="398"/>
      <c r="AB21" s="296"/>
      <c r="AC21" s="296"/>
      <c r="AD21" s="296"/>
      <c r="AE21" s="296"/>
      <c r="AF21" s="399"/>
      <c r="AG21" s="399"/>
      <c r="AH21" s="399"/>
      <c r="AI21" s="399"/>
      <c r="AJ21" s="399"/>
      <c r="AK21" s="399"/>
      <c r="AL21" s="399"/>
      <c r="AM21" s="322">
        <f t="shared" si="22"/>
        <v>0</v>
      </c>
      <c r="AN21" s="322">
        <f t="shared" si="23"/>
        <v>0</v>
      </c>
      <c r="AO21" s="280"/>
    </row>
    <row r="22" spans="1:41" s="5" customFormat="1">
      <c r="A22" s="384">
        <f>'1-συμβολαια'!A22</f>
        <v>0</v>
      </c>
      <c r="B22" s="382" t="str">
        <f>'1-συμβολαια'!C22</f>
        <v>υποθήκη δανείου</v>
      </c>
      <c r="C22" s="295">
        <f>'1-συμβολαια'!D22</f>
        <v>200000</v>
      </c>
      <c r="D22" s="396">
        <f>'3-φύλλα2α'!D22</f>
        <v>6</v>
      </c>
      <c r="E22" s="396">
        <f>'3-φύλλα2α'!E22</f>
        <v>0</v>
      </c>
      <c r="F22" s="281"/>
      <c r="G22" s="281"/>
      <c r="H22" s="383">
        <f t="shared" si="12"/>
        <v>0</v>
      </c>
      <c r="I22" s="383">
        <f t="shared" si="13"/>
        <v>0</v>
      </c>
      <c r="J22" s="397">
        <f t="shared" si="14"/>
        <v>0</v>
      </c>
      <c r="K22" s="397">
        <f t="shared" si="15"/>
        <v>0</v>
      </c>
      <c r="L22" s="397">
        <f t="shared" si="16"/>
        <v>0</v>
      </c>
      <c r="M22" s="397">
        <f t="shared" si="17"/>
        <v>0</v>
      </c>
      <c r="N22" s="397">
        <f t="shared" si="18"/>
        <v>0</v>
      </c>
      <c r="O22" s="397">
        <f t="shared" si="19"/>
        <v>0</v>
      </c>
      <c r="P22" s="397">
        <f t="shared" si="20"/>
        <v>0</v>
      </c>
      <c r="Q22" s="397">
        <f t="shared" si="21"/>
        <v>0</v>
      </c>
      <c r="R22" s="398"/>
      <c r="S22" s="296"/>
      <c r="T22" s="398">
        <v>1800</v>
      </c>
      <c r="U22" s="398">
        <v>100</v>
      </c>
      <c r="V22" s="296"/>
      <c r="W22" s="296"/>
      <c r="X22" s="296"/>
      <c r="Y22" s="398"/>
      <c r="Z22" s="296"/>
      <c r="AA22" s="398"/>
      <c r="AB22" s="296"/>
      <c r="AC22" s="296"/>
      <c r="AD22" s="296"/>
      <c r="AE22" s="296"/>
      <c r="AF22" s="399"/>
      <c r="AG22" s="399"/>
      <c r="AH22" s="399"/>
      <c r="AI22" s="399"/>
      <c r="AJ22" s="399"/>
      <c r="AK22" s="399"/>
      <c r="AL22" s="399"/>
      <c r="AM22" s="322">
        <f t="shared" si="22"/>
        <v>100</v>
      </c>
      <c r="AN22" s="322">
        <f t="shared" si="23"/>
        <v>1800</v>
      </c>
      <c r="AO22" s="280"/>
    </row>
    <row r="23" spans="1:41" s="5" customFormat="1" ht="12" thickBot="1">
      <c r="A23" s="366">
        <f>'1-συμβολαια'!A23</f>
        <v>0</v>
      </c>
      <c r="B23" s="385" t="str">
        <f>'1-συμβολαια'!C23</f>
        <v>δανείου ΤΟΚΟΙ</v>
      </c>
      <c r="C23" s="368">
        <f>'1-συμβολαια'!D23</f>
        <v>444444</v>
      </c>
      <c r="D23" s="487">
        <f>'3-φύλλα2α'!D23</f>
        <v>6</v>
      </c>
      <c r="E23" s="487">
        <f>'3-φύλλα2α'!E23</f>
        <v>0</v>
      </c>
      <c r="F23" s="370"/>
      <c r="G23" s="370"/>
      <c r="H23" s="369">
        <f t="shared" si="12"/>
        <v>0</v>
      </c>
      <c r="I23" s="369">
        <f t="shared" si="13"/>
        <v>0</v>
      </c>
      <c r="J23" s="401">
        <f t="shared" si="14"/>
        <v>0</v>
      </c>
      <c r="K23" s="401">
        <f t="shared" si="15"/>
        <v>0</v>
      </c>
      <c r="L23" s="401">
        <f t="shared" si="16"/>
        <v>0</v>
      </c>
      <c r="M23" s="401">
        <f t="shared" si="17"/>
        <v>0</v>
      </c>
      <c r="N23" s="401">
        <f t="shared" si="18"/>
        <v>0</v>
      </c>
      <c r="O23" s="401">
        <f t="shared" si="19"/>
        <v>0</v>
      </c>
      <c r="P23" s="401">
        <f t="shared" si="20"/>
        <v>0</v>
      </c>
      <c r="Q23" s="401">
        <f t="shared" si="21"/>
        <v>0</v>
      </c>
      <c r="R23" s="402"/>
      <c r="S23" s="386"/>
      <c r="T23" s="402"/>
      <c r="U23" s="402"/>
      <c r="V23" s="386"/>
      <c r="W23" s="386"/>
      <c r="X23" s="386"/>
      <c r="Y23" s="402"/>
      <c r="Z23" s="386"/>
      <c r="AA23" s="402"/>
      <c r="AB23" s="386"/>
      <c r="AC23" s="386"/>
      <c r="AD23" s="386"/>
      <c r="AE23" s="386"/>
      <c r="AF23" s="386"/>
      <c r="AG23" s="386"/>
      <c r="AH23" s="386"/>
      <c r="AI23" s="386"/>
      <c r="AJ23" s="386"/>
      <c r="AK23" s="386"/>
      <c r="AL23" s="386"/>
      <c r="AM23" s="402">
        <f t="shared" si="22"/>
        <v>0</v>
      </c>
      <c r="AN23" s="402">
        <f t="shared" si="23"/>
        <v>0</v>
      </c>
      <c r="AO23" s="387"/>
    </row>
    <row r="24" spans="1:41">
      <c r="A24" s="516" t="s">
        <v>45</v>
      </c>
      <c r="B24" s="517"/>
      <c r="C24" s="517"/>
      <c r="D24" s="517"/>
      <c r="E24" s="517"/>
      <c r="F24" s="158">
        <f t="shared" ref="F24:W24" si="24">SUM(F3:F23)</f>
        <v>2</v>
      </c>
      <c r="G24" s="158">
        <f t="shared" si="24"/>
        <v>0</v>
      </c>
      <c r="H24" s="158">
        <f t="shared" si="24"/>
        <v>3600</v>
      </c>
      <c r="I24" s="158">
        <f t="shared" si="24"/>
        <v>0</v>
      </c>
      <c r="J24" s="158">
        <f t="shared" si="24"/>
        <v>180</v>
      </c>
      <c r="K24" s="158">
        <f t="shared" si="24"/>
        <v>180</v>
      </c>
      <c r="L24" s="158">
        <f t="shared" si="24"/>
        <v>36</v>
      </c>
      <c r="M24" s="158">
        <f t="shared" si="24"/>
        <v>3204</v>
      </c>
      <c r="N24" s="158">
        <f t="shared" si="24"/>
        <v>0</v>
      </c>
      <c r="O24" s="158">
        <f t="shared" si="24"/>
        <v>396</v>
      </c>
      <c r="P24" s="158">
        <f t="shared" si="24"/>
        <v>0</v>
      </c>
      <c r="Q24" s="158">
        <f t="shared" si="24"/>
        <v>396</v>
      </c>
      <c r="R24" s="158">
        <f t="shared" si="24"/>
        <v>0</v>
      </c>
      <c r="S24" s="158">
        <f t="shared" si="24"/>
        <v>0</v>
      </c>
      <c r="T24" s="158">
        <f t="shared" si="24"/>
        <v>12600</v>
      </c>
      <c r="U24" s="158">
        <f t="shared" si="24"/>
        <v>700</v>
      </c>
      <c r="V24" s="158">
        <f t="shared" si="24"/>
        <v>0</v>
      </c>
      <c r="W24" s="158">
        <f t="shared" si="24"/>
        <v>0</v>
      </c>
      <c r="X24" s="158"/>
      <c r="Y24" s="158"/>
      <c r="Z24" s="158"/>
      <c r="AA24" s="158">
        <f t="shared" ref="AA24:AF24" si="25">SUM(AA3:AA23)</f>
        <v>0</v>
      </c>
      <c r="AB24" s="158">
        <f t="shared" si="25"/>
        <v>0</v>
      </c>
      <c r="AC24" s="158">
        <f t="shared" si="25"/>
        <v>0</v>
      </c>
      <c r="AD24" s="158">
        <f t="shared" si="25"/>
        <v>0</v>
      </c>
      <c r="AE24" s="158">
        <f t="shared" si="25"/>
        <v>0</v>
      </c>
      <c r="AF24" s="158">
        <f t="shared" si="25"/>
        <v>0</v>
      </c>
      <c r="AG24" s="323"/>
      <c r="AH24" s="158">
        <f>SUM(AH3:AH23)</f>
        <v>0</v>
      </c>
      <c r="AI24" s="158">
        <f>SUM(AI3:AI23)</f>
        <v>0</v>
      </c>
      <c r="AJ24" s="158"/>
      <c r="AK24" s="158"/>
      <c r="AL24" s="158">
        <f>SUM(AL3:AL23)</f>
        <v>0</v>
      </c>
      <c r="AM24" s="158">
        <f>SUM(AM3:AM23)</f>
        <v>700</v>
      </c>
      <c r="AN24" s="158">
        <f>SUM(AN3:AN23)</f>
        <v>12600</v>
      </c>
    </row>
    <row r="26" spans="1:41">
      <c r="R26" s="338" t="s">
        <v>489</v>
      </c>
      <c r="S26" s="172"/>
      <c r="T26" s="333"/>
      <c r="U26" s="333"/>
      <c r="V26" s="172"/>
      <c r="W26" s="172"/>
      <c r="X26" s="173"/>
      <c r="Y26" s="173"/>
      <c r="Z26" s="173"/>
      <c r="AA26" s="173"/>
      <c r="AB26" s="173"/>
      <c r="AC26" s="173"/>
      <c r="AD26" s="173"/>
      <c r="AE26" s="84"/>
      <c r="AF26" s="84"/>
      <c r="AG26" s="84"/>
      <c r="AH26" s="84"/>
      <c r="AI26" s="84"/>
      <c r="AJ26" s="84"/>
      <c r="AK26" s="84"/>
      <c r="AL26" s="84"/>
      <c r="AM26" s="84"/>
      <c r="AN26" s="84"/>
    </row>
    <row r="27" spans="1:41">
      <c r="B27" s="7"/>
      <c r="C27" s="7"/>
      <c r="D27" s="7"/>
      <c r="E27" s="7"/>
      <c r="R27" s="334"/>
      <c r="S27" s="174" t="s">
        <v>486</v>
      </c>
      <c r="T27" s="334"/>
      <c r="U27" s="334"/>
      <c r="V27" s="173"/>
      <c r="W27" s="173"/>
      <c r="X27" s="173"/>
      <c r="Y27" s="173"/>
      <c r="Z27" s="173"/>
      <c r="AA27" s="173"/>
      <c r="AB27" s="173"/>
      <c r="AC27" s="173"/>
      <c r="AD27" s="173"/>
      <c r="AE27" s="84"/>
      <c r="AF27" s="84"/>
      <c r="AG27" s="84"/>
      <c r="AH27" s="84"/>
      <c r="AI27" s="84"/>
      <c r="AJ27" s="84"/>
      <c r="AK27" s="84"/>
      <c r="AL27" s="84"/>
      <c r="AM27" s="84"/>
      <c r="AN27" s="84"/>
    </row>
    <row r="28" spans="1:41">
      <c r="R28" s="334"/>
      <c r="S28" s="173"/>
      <c r="T28" s="338" t="s">
        <v>218</v>
      </c>
      <c r="U28" s="334"/>
      <c r="V28" s="173"/>
      <c r="W28" s="173"/>
      <c r="X28" s="173"/>
      <c r="Y28" s="173"/>
      <c r="Z28" s="173"/>
      <c r="AA28" s="173"/>
      <c r="AB28" s="173"/>
      <c r="AC28" s="173"/>
      <c r="AD28" s="173"/>
      <c r="AE28" s="84"/>
      <c r="AF28" s="84"/>
      <c r="AG28" s="84"/>
      <c r="AH28" s="84"/>
      <c r="AI28" s="84"/>
      <c r="AJ28" s="84"/>
      <c r="AK28" s="84"/>
      <c r="AL28" s="84"/>
      <c r="AM28" s="84"/>
      <c r="AN28" s="84"/>
    </row>
    <row r="29" spans="1:41" ht="15.75">
      <c r="B29" s="331" t="s">
        <v>503</v>
      </c>
      <c r="R29" s="334"/>
      <c r="S29" s="173"/>
      <c r="T29" s="334"/>
      <c r="U29" s="335" t="s">
        <v>219</v>
      </c>
      <c r="V29" s="173"/>
      <c r="W29" s="173"/>
      <c r="X29" s="173"/>
      <c r="Y29" s="173"/>
      <c r="Z29" s="173"/>
      <c r="AA29" s="173"/>
      <c r="AB29" s="173"/>
      <c r="AC29" s="173"/>
      <c r="AD29" s="173"/>
      <c r="AE29" s="84"/>
      <c r="AF29" s="84"/>
      <c r="AG29" s="84"/>
      <c r="AH29" s="84"/>
      <c r="AI29" s="84"/>
      <c r="AJ29" s="84"/>
      <c r="AK29" s="84"/>
      <c r="AL29" s="84"/>
      <c r="AM29" s="84"/>
      <c r="AN29" s="84"/>
    </row>
    <row r="30" spans="1:41">
      <c r="R30" s="334"/>
      <c r="S30" s="173"/>
      <c r="T30" s="334"/>
      <c r="U30" s="334"/>
      <c r="V30" s="171" t="s">
        <v>487</v>
      </c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84"/>
      <c r="AN30" s="84"/>
    </row>
    <row r="31" spans="1:41">
      <c r="B31" s="350"/>
      <c r="H31" s="7">
        <f>H21/F21</f>
        <v>1800</v>
      </c>
      <c r="R31" s="334"/>
      <c r="S31" s="173"/>
      <c r="T31" s="334"/>
      <c r="U31" s="334"/>
      <c r="V31" s="173"/>
      <c r="W31" s="174" t="s">
        <v>220</v>
      </c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84"/>
      <c r="AN31" s="84"/>
    </row>
    <row r="32" spans="1:41">
      <c r="B32" s="350"/>
      <c r="R32" s="334"/>
      <c r="S32" s="173"/>
      <c r="T32" s="334"/>
      <c r="U32" s="334"/>
      <c r="V32" s="173"/>
      <c r="W32" s="173"/>
      <c r="X32" s="171" t="s">
        <v>221</v>
      </c>
      <c r="Y32" s="171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84"/>
      <c r="AN32" s="84"/>
    </row>
    <row r="33" spans="2:41">
      <c r="B33" s="350"/>
      <c r="H33" s="7" t="s">
        <v>520</v>
      </c>
      <c r="R33" s="334"/>
      <c r="S33" s="173"/>
      <c r="T33" s="334"/>
      <c r="U33" s="334"/>
      <c r="V33" s="173"/>
      <c r="W33" s="173"/>
      <c r="X33" s="173"/>
      <c r="Y33" s="174" t="s">
        <v>248</v>
      </c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84"/>
      <c r="AN33" s="84"/>
    </row>
    <row r="34" spans="2:41">
      <c r="B34" s="350"/>
      <c r="R34" s="334"/>
      <c r="S34" s="173"/>
      <c r="T34" s="334"/>
      <c r="U34" s="334"/>
      <c r="V34" s="173"/>
      <c r="W34" s="173"/>
      <c r="X34" s="173"/>
      <c r="Y34" s="173"/>
      <c r="Z34" s="171" t="s">
        <v>222</v>
      </c>
      <c r="AA34" s="174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84"/>
      <c r="AN34" s="84"/>
      <c r="AO34" s="170"/>
    </row>
    <row r="35" spans="2:41">
      <c r="B35" s="350"/>
      <c r="R35" s="334"/>
      <c r="S35" s="173"/>
      <c r="T35" s="334"/>
      <c r="U35" s="334"/>
      <c r="V35" s="173"/>
      <c r="W35" s="173"/>
      <c r="X35" s="173"/>
      <c r="Y35" s="173"/>
      <c r="Z35" s="174"/>
      <c r="AA35" s="174" t="s">
        <v>249</v>
      </c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84"/>
      <c r="AN35" s="84"/>
      <c r="AO35" s="170"/>
    </row>
    <row r="36" spans="2:41">
      <c r="B36" s="350"/>
      <c r="R36" s="334"/>
      <c r="S36" s="173"/>
      <c r="T36" s="334"/>
      <c r="U36" s="334"/>
      <c r="V36" s="173"/>
      <c r="W36" s="173"/>
      <c r="X36" s="173"/>
      <c r="Y36" s="173"/>
      <c r="Z36" s="173"/>
      <c r="AA36" s="173"/>
      <c r="AB36" s="171" t="s">
        <v>223</v>
      </c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84"/>
      <c r="AN36" s="174"/>
    </row>
    <row r="37" spans="2:41">
      <c r="D37" s="298"/>
      <c r="F37" s="298"/>
      <c r="R37" s="334"/>
      <c r="S37" s="173"/>
      <c r="T37" s="334"/>
      <c r="U37" s="334"/>
      <c r="V37" s="173"/>
      <c r="W37" s="173"/>
      <c r="X37" s="173"/>
      <c r="Y37" s="173"/>
      <c r="Z37" s="173"/>
      <c r="AA37" s="173"/>
      <c r="AB37" s="173"/>
      <c r="AC37" s="174" t="s">
        <v>224</v>
      </c>
      <c r="AD37" s="173"/>
      <c r="AE37" s="173"/>
      <c r="AF37" s="173"/>
      <c r="AG37" s="173"/>
      <c r="AH37" s="173"/>
      <c r="AI37" s="173"/>
      <c r="AJ37" s="173"/>
      <c r="AK37" s="173"/>
      <c r="AL37" s="173"/>
      <c r="AM37" s="84"/>
      <c r="AN37" s="84"/>
    </row>
    <row r="38" spans="2:41">
      <c r="D38" s="298"/>
      <c r="F38" s="2"/>
      <c r="R38" s="334"/>
      <c r="S38" s="173"/>
      <c r="T38" s="334"/>
      <c r="U38" s="334"/>
      <c r="V38" s="173"/>
      <c r="W38" s="173"/>
      <c r="X38" s="173"/>
      <c r="Y38" s="173"/>
      <c r="Z38" s="173"/>
      <c r="AA38" s="173"/>
      <c r="AB38" s="173"/>
      <c r="AC38" s="173"/>
      <c r="AD38" s="171" t="s">
        <v>264</v>
      </c>
      <c r="AE38" s="175"/>
      <c r="AF38" s="175"/>
      <c r="AG38" s="175"/>
      <c r="AH38" s="175"/>
      <c r="AI38" s="175"/>
      <c r="AJ38" s="175"/>
      <c r="AK38" s="175"/>
      <c r="AL38" s="175"/>
      <c r="AM38" s="174"/>
    </row>
    <row r="39" spans="2:41">
      <c r="D39" s="298"/>
      <c r="F39" s="2"/>
      <c r="R39" s="336"/>
      <c r="S39" s="84"/>
      <c r="T39" s="336"/>
      <c r="U39" s="336"/>
      <c r="V39" s="173"/>
      <c r="W39" s="173"/>
      <c r="X39" s="173"/>
      <c r="Y39" s="173"/>
      <c r="Z39" s="173"/>
      <c r="AA39" s="173"/>
      <c r="AB39" s="173"/>
      <c r="AC39" s="173"/>
      <c r="AD39" s="173"/>
      <c r="AE39" s="171" t="s">
        <v>265</v>
      </c>
      <c r="AF39" s="174"/>
      <c r="AG39" s="174"/>
      <c r="AH39" s="174"/>
      <c r="AI39" s="174"/>
      <c r="AJ39" s="174"/>
      <c r="AK39" s="174"/>
      <c r="AL39" s="174"/>
      <c r="AM39" s="84"/>
    </row>
    <row r="40" spans="2:41">
      <c r="D40" s="298"/>
      <c r="F40" s="2"/>
      <c r="R40" s="7"/>
      <c r="S40" s="2"/>
      <c r="T40" s="7"/>
      <c r="U40" s="7"/>
      <c r="AF40" s="174" t="s">
        <v>266</v>
      </c>
      <c r="AG40" s="175"/>
      <c r="AH40" s="175"/>
      <c r="AI40" s="175"/>
      <c r="AJ40" s="175"/>
      <c r="AK40" s="175"/>
    </row>
    <row r="41" spans="2:41">
      <c r="D41" s="298"/>
      <c r="E41" s="7"/>
      <c r="F41" s="2"/>
      <c r="M41" s="231"/>
      <c r="AF41" s="173"/>
      <c r="AG41" s="276" t="s">
        <v>267</v>
      </c>
      <c r="AH41" s="276"/>
      <c r="AI41" s="276"/>
      <c r="AJ41" s="276"/>
      <c r="AK41" s="276"/>
      <c r="AL41" s="276"/>
    </row>
    <row r="42" spans="2:41">
      <c r="D42" s="298"/>
      <c r="E42" s="7"/>
      <c r="F42" s="2"/>
      <c r="M42" s="231"/>
      <c r="AG42" s="173"/>
      <c r="AH42" s="171" t="s">
        <v>457</v>
      </c>
      <c r="AI42" s="173"/>
      <c r="AJ42" s="173"/>
      <c r="AK42" s="173"/>
      <c r="AL42" s="174"/>
    </row>
    <row r="43" spans="2:41">
      <c r="D43" s="298"/>
      <c r="F43" s="298"/>
      <c r="AI43" s="174" t="s">
        <v>454</v>
      </c>
      <c r="AJ43" s="174"/>
      <c r="AK43" s="174"/>
    </row>
    <row r="44" spans="2:41">
      <c r="D44" s="298"/>
      <c r="E44" s="321"/>
      <c r="F44" s="2"/>
      <c r="AJ44" s="171" t="s">
        <v>455</v>
      </c>
      <c r="AK44" s="173"/>
    </row>
    <row r="45" spans="2:41">
      <c r="D45" s="298"/>
      <c r="F45" s="2"/>
      <c r="AK45" s="174" t="s">
        <v>456</v>
      </c>
    </row>
    <row r="46" spans="2:41">
      <c r="D46" s="298"/>
      <c r="F46" s="2"/>
    </row>
    <row r="47" spans="2:41">
      <c r="D47" s="298"/>
      <c r="E47" s="7"/>
      <c r="F47" s="2"/>
    </row>
    <row r="48" spans="2:41">
      <c r="E48" s="7"/>
      <c r="F48" s="2"/>
    </row>
    <row r="49" spans="6:6">
      <c r="F49" s="298"/>
    </row>
  </sheetData>
  <mergeCells count="10">
    <mergeCell ref="F1:L1"/>
    <mergeCell ref="M1:N1"/>
    <mergeCell ref="O1:P1"/>
    <mergeCell ref="Q1:Q2"/>
    <mergeCell ref="R1:AO1"/>
    <mergeCell ref="A24:E24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6"/>
  <sheetViews>
    <sheetView workbookViewId="0">
      <pane ySplit="2" topLeftCell="A3" activePane="bottomLeft" state="frozen"/>
      <selection pane="bottomLeft" activeCell="C39" sqref="C39"/>
    </sheetView>
  </sheetViews>
  <sheetFormatPr defaultRowHeight="11.25"/>
  <cols>
    <col min="1" max="1" width="12.85546875" style="7" bestFit="1" customWidth="1"/>
    <col min="2" max="2" width="20.285156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603" t="s">
        <v>31</v>
      </c>
      <c r="B1" s="604"/>
      <c r="C1" s="604"/>
      <c r="D1" s="605"/>
      <c r="E1" s="616" t="s">
        <v>507</v>
      </c>
      <c r="F1" s="617"/>
      <c r="G1" s="617"/>
      <c r="H1" s="617"/>
      <c r="I1" s="617"/>
      <c r="J1" s="617"/>
      <c r="K1" s="617"/>
      <c r="L1" s="617"/>
      <c r="M1" s="617"/>
      <c r="N1" s="617"/>
      <c r="O1" s="617"/>
      <c r="P1" s="617"/>
      <c r="Q1" s="617"/>
      <c r="R1" s="600" t="s">
        <v>68</v>
      </c>
      <c r="S1" s="622" t="s">
        <v>151</v>
      </c>
      <c r="T1" s="603" t="s">
        <v>13</v>
      </c>
      <c r="U1" s="604"/>
      <c r="V1" s="604"/>
      <c r="W1" s="604"/>
      <c r="X1" s="604"/>
      <c r="Y1" s="604"/>
      <c r="Z1" s="604"/>
      <c r="AA1" s="604"/>
      <c r="AB1" s="604"/>
      <c r="AC1" s="605"/>
      <c r="AD1" s="615" t="s">
        <v>14</v>
      </c>
      <c r="AE1" s="615"/>
      <c r="AF1" s="615"/>
      <c r="AG1" s="615"/>
      <c r="AH1" s="615"/>
      <c r="AI1" s="615"/>
      <c r="AJ1" s="615"/>
      <c r="AK1" s="615"/>
      <c r="AL1" s="615"/>
      <c r="AM1" s="603" t="s">
        <v>15</v>
      </c>
      <c r="AN1" s="604"/>
      <c r="AO1" s="604"/>
      <c r="AP1" s="604"/>
      <c r="AQ1" s="604"/>
      <c r="AR1" s="604"/>
      <c r="AS1" s="604"/>
      <c r="AT1" s="604"/>
      <c r="AU1" s="604"/>
      <c r="AV1" s="605"/>
      <c r="AW1" s="606" t="s">
        <v>16</v>
      </c>
      <c r="AX1" s="606"/>
      <c r="AY1" s="606"/>
      <c r="AZ1" s="606"/>
      <c r="BA1" s="606"/>
      <c r="BB1" s="606"/>
      <c r="BC1" s="606"/>
      <c r="BD1" s="606"/>
      <c r="BE1" s="607" t="s">
        <v>17</v>
      </c>
      <c r="BF1" s="608"/>
      <c r="BG1" s="608"/>
      <c r="BH1" s="608"/>
      <c r="BI1" s="609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243</v>
      </c>
      <c r="H2" s="37" t="s">
        <v>71</v>
      </c>
      <c r="I2" s="620" t="s">
        <v>29</v>
      </c>
      <c r="J2" s="621"/>
      <c r="K2" s="37" t="s">
        <v>142</v>
      </c>
      <c r="L2" s="37" t="s">
        <v>143</v>
      </c>
      <c r="M2" s="37" t="s">
        <v>90</v>
      </c>
      <c r="N2" s="37" t="s">
        <v>491</v>
      </c>
      <c r="O2" s="37" t="s">
        <v>150</v>
      </c>
      <c r="P2" s="92" t="s">
        <v>96</v>
      </c>
      <c r="Q2" s="110" t="s">
        <v>95</v>
      </c>
      <c r="R2" s="601"/>
      <c r="S2" s="623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610" t="s">
        <v>29</v>
      </c>
      <c r="AC2" s="611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618" t="s">
        <v>29</v>
      </c>
      <c r="AL2" s="619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610" t="s">
        <v>29</v>
      </c>
      <c r="AV2" s="611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610" t="s">
        <v>29</v>
      </c>
      <c r="BI2" s="611"/>
    </row>
    <row r="3" spans="1:61" s="5" customFormat="1">
      <c r="A3" s="302" t="str">
        <f>'1-συμβολαια'!A3</f>
        <v>1ο  [;;;??τραπεζας</v>
      </c>
      <c r="B3" s="301" t="str">
        <f>'1-συμβολαια'!C3</f>
        <v>δάνειο τοκοχρεωλυτικό</v>
      </c>
      <c r="C3" s="277" t="str">
        <f>'4-πολλυπρ'!D3</f>
        <v>τραπεζα ;;;??? [= ;;;???</v>
      </c>
      <c r="D3" s="277" t="str">
        <f>'4-πολλυπρ'!I3</f>
        <v>219-132κ</v>
      </c>
      <c r="E3" s="277"/>
      <c r="F3" s="304"/>
      <c r="G3" s="295"/>
      <c r="H3" s="295"/>
      <c r="I3" s="303"/>
      <c r="J3" s="303"/>
      <c r="K3" s="295"/>
      <c r="L3" s="295"/>
      <c r="M3" s="295"/>
      <c r="N3" s="295"/>
      <c r="O3" s="295"/>
      <c r="P3" s="277"/>
      <c r="Q3" s="277"/>
      <c r="R3" s="277"/>
      <c r="S3" s="403"/>
      <c r="T3" s="404"/>
      <c r="U3" s="71"/>
      <c r="V3" s="405" t="s">
        <v>393</v>
      </c>
      <c r="W3" s="71"/>
      <c r="X3" s="405" t="s">
        <v>9</v>
      </c>
      <c r="Y3" s="406"/>
      <c r="Z3" s="71"/>
      <c r="AA3" s="71"/>
      <c r="AB3" s="71"/>
      <c r="AC3" s="71"/>
      <c r="AD3" s="404"/>
      <c r="AE3" s="71"/>
      <c r="AF3" s="71"/>
      <c r="AG3" s="71"/>
      <c r="AH3" s="71"/>
      <c r="AI3" s="281"/>
      <c r="AJ3" s="281"/>
      <c r="AK3" s="281"/>
      <c r="AL3" s="71"/>
      <c r="AM3" s="71"/>
      <c r="AN3" s="71"/>
      <c r="AO3" s="405" t="s">
        <v>393</v>
      </c>
      <c r="AP3" s="71"/>
      <c r="AQ3" s="405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404"/>
      <c r="BH3" s="71"/>
      <c r="BI3" s="71"/>
    </row>
    <row r="4" spans="1:61" s="5" customFormat="1">
      <c r="A4" s="302">
        <f>'1-συμβολαια'!A4</f>
        <v>0</v>
      </c>
      <c r="B4" s="301" t="str">
        <f>'1-συμβολαια'!C4</f>
        <v>υποθήκη δανείου</v>
      </c>
      <c r="C4" s="277" t="str">
        <f>'4-πολλυπρ'!D4</f>
        <v>τραπεζα ;;;??? [= ;;;???</v>
      </c>
      <c r="D4" s="277" t="str">
        <f>'4-πολλυπρ'!I4</f>
        <v>219-132κ</v>
      </c>
      <c r="E4" s="277">
        <v>1</v>
      </c>
      <c r="F4" s="304">
        <f t="shared" ref="F4:F19" si="0">E4*300</f>
        <v>300</v>
      </c>
      <c r="G4" s="295">
        <v>300</v>
      </c>
      <c r="H4" s="295">
        <f t="shared" ref="H4:H19" si="1">F4+G4</f>
        <v>600</v>
      </c>
      <c r="I4" s="303" t="s">
        <v>148</v>
      </c>
      <c r="J4" s="303" t="s">
        <v>149</v>
      </c>
      <c r="K4" s="295">
        <v>500</v>
      </c>
      <c r="L4" s="295">
        <v>500</v>
      </c>
      <c r="M4" s="295">
        <v>80</v>
      </c>
      <c r="N4" s="295"/>
      <c r="O4" s="295">
        <f t="shared" ref="O4:O19" si="2">K4+L4</f>
        <v>1000</v>
      </c>
      <c r="P4" s="277"/>
      <c r="Q4" s="277"/>
      <c r="R4" s="277"/>
      <c r="S4" s="403"/>
      <c r="T4" s="404"/>
      <c r="U4" s="71"/>
      <c r="V4" s="405" t="s">
        <v>393</v>
      </c>
      <c r="W4" s="71"/>
      <c r="X4" s="405" t="s">
        <v>9</v>
      </c>
      <c r="Y4" s="406"/>
      <c r="Z4" s="71"/>
      <c r="AA4" s="71"/>
      <c r="AB4" s="71"/>
      <c r="AC4" s="71"/>
      <c r="AD4" s="404"/>
      <c r="AE4" s="71"/>
      <c r="AF4" s="71"/>
      <c r="AG4" s="71"/>
      <c r="AH4" s="71"/>
      <c r="AI4" s="281"/>
      <c r="AJ4" s="281"/>
      <c r="AK4" s="281"/>
      <c r="AL4" s="71"/>
      <c r="AM4" s="71"/>
      <c r="AN4" s="71"/>
      <c r="AO4" s="405" t="s">
        <v>393</v>
      </c>
      <c r="AP4" s="71"/>
      <c r="AQ4" s="405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404"/>
      <c r="BH4" s="71"/>
      <c r="BI4" s="71"/>
    </row>
    <row r="5" spans="1:61" s="5" customFormat="1">
      <c r="A5" s="302">
        <f>'1-συμβολαια'!A5</f>
        <v>0</v>
      </c>
      <c r="B5" s="488" t="str">
        <f>'1-συμβολαια'!C5</f>
        <v>δανείου ΤΟΚΟΙ</v>
      </c>
      <c r="C5" s="277" t="str">
        <f>'4-πολλυπρ'!D5</f>
        <v>τραπεζα ;;;??? [= ;;;???</v>
      </c>
      <c r="D5" s="277" t="str">
        <f>'4-πολλυπρ'!I5</f>
        <v>219-132κ</v>
      </c>
      <c r="E5" s="277"/>
      <c r="F5" s="489"/>
      <c r="G5" s="277"/>
      <c r="H5" s="277"/>
      <c r="I5" s="490"/>
      <c r="J5" s="490"/>
      <c r="K5" s="277"/>
      <c r="L5" s="277"/>
      <c r="M5" s="277"/>
      <c r="N5" s="277"/>
      <c r="O5" s="277"/>
      <c r="P5" s="277"/>
      <c r="Q5" s="277"/>
      <c r="R5" s="277"/>
      <c r="S5" s="403"/>
      <c r="T5" s="404"/>
      <c r="U5" s="71"/>
      <c r="V5" s="405" t="s">
        <v>393</v>
      </c>
      <c r="W5" s="71"/>
      <c r="X5" s="405" t="s">
        <v>9</v>
      </c>
      <c r="Y5" s="406"/>
      <c r="Z5" s="71"/>
      <c r="AA5" s="71"/>
      <c r="AB5" s="71"/>
      <c r="AC5" s="71"/>
      <c r="AD5" s="404"/>
      <c r="AE5" s="71"/>
      <c r="AF5" s="71"/>
      <c r="AG5" s="71"/>
      <c r="AH5" s="71"/>
      <c r="AI5" s="281"/>
      <c r="AJ5" s="281"/>
      <c r="AK5" s="281"/>
      <c r="AL5" s="71"/>
      <c r="AM5" s="71"/>
      <c r="AN5" s="71"/>
      <c r="AO5" s="405" t="s">
        <v>393</v>
      </c>
      <c r="AP5" s="71"/>
      <c r="AQ5" s="405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404"/>
      <c r="BH5" s="71"/>
      <c r="BI5" s="71"/>
    </row>
    <row r="6" spans="1:61" s="5" customFormat="1">
      <c r="A6" s="491" t="str">
        <f>'1-συμβολαια'!A6</f>
        <v>1ο  [;;;??τραπεζας</v>
      </c>
      <c r="B6" s="488" t="str">
        <f>'1-συμβολαια'!C6</f>
        <v>δάνειο τοκοχρεωλυτικό</v>
      </c>
      <c r="C6" s="277" t="str">
        <f>'4-πολλυπρ'!D6</f>
        <v>τραπεζα ;;;??? [= ;;;???</v>
      </c>
      <c r="D6" s="277" t="str">
        <f>'4-πολλυπρ'!I6</f>
        <v>219-132κ</v>
      </c>
      <c r="E6" s="277"/>
      <c r="F6" s="489"/>
      <c r="G6" s="277"/>
      <c r="H6" s="277"/>
      <c r="I6" s="490"/>
      <c r="J6" s="490"/>
      <c r="K6" s="277"/>
      <c r="L6" s="277"/>
      <c r="M6" s="277"/>
      <c r="N6" s="277"/>
      <c r="O6" s="277">
        <f t="shared" si="2"/>
        <v>0</v>
      </c>
      <c r="P6" s="277"/>
      <c r="Q6" s="277"/>
      <c r="R6" s="277"/>
      <c r="S6" s="403"/>
      <c r="T6" s="404"/>
      <c r="U6" s="71"/>
      <c r="V6" s="405" t="s">
        <v>393</v>
      </c>
      <c r="W6" s="71"/>
      <c r="X6" s="405" t="s">
        <v>9</v>
      </c>
      <c r="Y6" s="406"/>
      <c r="Z6" s="71"/>
      <c r="AA6" s="71"/>
      <c r="AB6" s="71"/>
      <c r="AC6" s="71"/>
      <c r="AD6" s="404"/>
      <c r="AE6" s="71"/>
      <c r="AF6" s="71"/>
      <c r="AG6" s="71"/>
      <c r="AH6" s="71"/>
      <c r="AI6" s="281"/>
      <c r="AJ6" s="281"/>
      <c r="AK6" s="281"/>
      <c r="AL6" s="71"/>
      <c r="AM6" s="71"/>
      <c r="AN6" s="71"/>
      <c r="AO6" s="405" t="s">
        <v>393</v>
      </c>
      <c r="AP6" s="71"/>
      <c r="AQ6" s="405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404"/>
      <c r="BH6" s="71"/>
      <c r="BI6" s="71"/>
    </row>
    <row r="7" spans="1:61" s="5" customFormat="1">
      <c r="A7" s="491">
        <f>'1-συμβολαια'!A7</f>
        <v>0</v>
      </c>
      <c r="B7" s="488" t="str">
        <f>'1-συμβολαια'!C7</f>
        <v>υποθήκη δανείου</v>
      </c>
      <c r="C7" s="277" t="str">
        <f>'4-πολλυπρ'!D7</f>
        <v>τραπεζα ;;;??? [= ;;;???</v>
      </c>
      <c r="D7" s="277" t="str">
        <f>'4-πολλυπρ'!I7</f>
        <v>219-132κ</v>
      </c>
      <c r="E7" s="277">
        <v>1</v>
      </c>
      <c r="F7" s="489">
        <f t="shared" si="0"/>
        <v>300</v>
      </c>
      <c r="G7" s="277">
        <v>300</v>
      </c>
      <c r="H7" s="277">
        <f t="shared" si="1"/>
        <v>600</v>
      </c>
      <c r="I7" s="490" t="s">
        <v>148</v>
      </c>
      <c r="J7" s="490" t="s">
        <v>149</v>
      </c>
      <c r="K7" s="277">
        <v>500</v>
      </c>
      <c r="L7" s="277">
        <v>500</v>
      </c>
      <c r="M7" s="277">
        <v>80</v>
      </c>
      <c r="N7" s="277"/>
      <c r="O7" s="277">
        <f t="shared" si="2"/>
        <v>1000</v>
      </c>
      <c r="P7" s="277"/>
      <c r="Q7" s="277"/>
      <c r="R7" s="277"/>
      <c r="S7" s="403"/>
      <c r="T7" s="404"/>
      <c r="U7" s="71"/>
      <c r="V7" s="405" t="s">
        <v>393</v>
      </c>
      <c r="W7" s="71"/>
      <c r="X7" s="405" t="s">
        <v>9</v>
      </c>
      <c r="Y7" s="406"/>
      <c r="Z7" s="71"/>
      <c r="AA7" s="71"/>
      <c r="AB7" s="71"/>
      <c r="AC7" s="71"/>
      <c r="AD7" s="404"/>
      <c r="AE7" s="71"/>
      <c r="AF7" s="71"/>
      <c r="AG7" s="71"/>
      <c r="AH7" s="71"/>
      <c r="AI7" s="281"/>
      <c r="AJ7" s="281"/>
      <c r="AK7" s="281"/>
      <c r="AL7" s="71"/>
      <c r="AM7" s="71"/>
      <c r="AN7" s="71"/>
      <c r="AO7" s="405" t="s">
        <v>393</v>
      </c>
      <c r="AP7" s="71"/>
      <c r="AQ7" s="405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404"/>
      <c r="BH7" s="71"/>
      <c r="BI7" s="71"/>
    </row>
    <row r="8" spans="1:61" s="5" customFormat="1">
      <c r="A8" s="491">
        <f>'1-συμβολαια'!A8</f>
        <v>0</v>
      </c>
      <c r="B8" s="488" t="str">
        <f>'1-συμβολαια'!C8</f>
        <v>δανείου ΤΟΚΟΙ</v>
      </c>
      <c r="C8" s="277" t="str">
        <f>'4-πολλυπρ'!D8</f>
        <v>τραπεζα ;;;??? [= ;;;???</v>
      </c>
      <c r="D8" s="277" t="str">
        <f>'4-πολλυπρ'!I8</f>
        <v>219-132κ</v>
      </c>
      <c r="E8" s="277"/>
      <c r="F8" s="489"/>
      <c r="G8" s="277"/>
      <c r="H8" s="277"/>
      <c r="I8" s="490"/>
      <c r="J8" s="490"/>
      <c r="K8" s="277"/>
      <c r="L8" s="277"/>
      <c r="M8" s="277"/>
      <c r="N8" s="277"/>
      <c r="O8" s="277">
        <f t="shared" si="2"/>
        <v>0</v>
      </c>
      <c r="P8" s="277"/>
      <c r="Q8" s="277"/>
      <c r="R8" s="277"/>
      <c r="S8" s="403"/>
      <c r="T8" s="404"/>
      <c r="U8" s="71"/>
      <c r="V8" s="405" t="s">
        <v>393</v>
      </c>
      <c r="W8" s="71"/>
      <c r="X8" s="405" t="s">
        <v>9</v>
      </c>
      <c r="Y8" s="406"/>
      <c r="Z8" s="71"/>
      <c r="AA8" s="71"/>
      <c r="AB8" s="71"/>
      <c r="AC8" s="71"/>
      <c r="AD8" s="404"/>
      <c r="AE8" s="71"/>
      <c r="AF8" s="71"/>
      <c r="AG8" s="71"/>
      <c r="AH8" s="71"/>
      <c r="AI8" s="281"/>
      <c r="AJ8" s="281"/>
      <c r="AK8" s="281"/>
      <c r="AL8" s="71"/>
      <c r="AM8" s="71"/>
      <c r="AN8" s="71"/>
      <c r="AO8" s="405" t="s">
        <v>393</v>
      </c>
      <c r="AP8" s="71"/>
      <c r="AQ8" s="405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404"/>
      <c r="BH8" s="71"/>
      <c r="BI8" s="71"/>
    </row>
    <row r="9" spans="1:61" s="5" customFormat="1">
      <c r="A9" s="302" t="str">
        <f>'1-συμβολαια'!A9</f>
        <v>1ο  [;;;??τραπεζας</v>
      </c>
      <c r="B9" s="488" t="str">
        <f>'1-συμβολαια'!C9</f>
        <v>δάνειο τοκοχρεωλυτικό</v>
      </c>
      <c r="C9" s="277" t="str">
        <f>'4-πολλυπρ'!D9</f>
        <v>τραπεζα ;;;??? [= ;;;???</v>
      </c>
      <c r="D9" s="277" t="str">
        <f>'4-πολλυπρ'!I9</f>
        <v>219-132κ</v>
      </c>
      <c r="E9" s="277"/>
      <c r="F9" s="489"/>
      <c r="G9" s="277"/>
      <c r="H9" s="277"/>
      <c r="I9" s="490"/>
      <c r="J9" s="490"/>
      <c r="K9" s="277"/>
      <c r="L9" s="277"/>
      <c r="M9" s="277"/>
      <c r="N9" s="277"/>
      <c r="O9" s="277">
        <f t="shared" si="2"/>
        <v>0</v>
      </c>
      <c r="P9" s="277"/>
      <c r="Q9" s="277"/>
      <c r="R9" s="277"/>
      <c r="S9" s="403"/>
      <c r="T9" s="404"/>
      <c r="U9" s="71"/>
      <c r="V9" s="405" t="s">
        <v>393</v>
      </c>
      <c r="W9" s="71"/>
      <c r="X9" s="405" t="s">
        <v>9</v>
      </c>
      <c r="Y9" s="406"/>
      <c r="Z9" s="71"/>
      <c r="AA9" s="71"/>
      <c r="AB9" s="71"/>
      <c r="AC9" s="71"/>
      <c r="AD9" s="404"/>
      <c r="AE9" s="71"/>
      <c r="AF9" s="71"/>
      <c r="AG9" s="71"/>
      <c r="AH9" s="71"/>
      <c r="AI9" s="281"/>
      <c r="AJ9" s="281"/>
      <c r="AK9" s="281"/>
      <c r="AL9" s="71"/>
      <c r="AM9" s="71"/>
      <c r="AN9" s="71"/>
      <c r="AO9" s="405" t="s">
        <v>393</v>
      </c>
      <c r="AP9" s="71"/>
      <c r="AQ9" s="405" t="s">
        <v>9</v>
      </c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404"/>
      <c r="BH9" s="71"/>
      <c r="BI9" s="71"/>
    </row>
    <row r="10" spans="1:61" s="5" customFormat="1">
      <c r="A10" s="302">
        <f>'1-συμβολαια'!A10</f>
        <v>0</v>
      </c>
      <c r="B10" s="301" t="str">
        <f>'1-συμβολαια'!C10</f>
        <v>υποθήκη δανείου</v>
      </c>
      <c r="C10" s="277" t="str">
        <f>'4-πολλυπρ'!D10</f>
        <v>τραπεζα ;;;??? [= ;;;???</v>
      </c>
      <c r="D10" s="277" t="str">
        <f>'4-πολλυπρ'!I10</f>
        <v>219-132κ</v>
      </c>
      <c r="E10" s="277">
        <v>1</v>
      </c>
      <c r="F10" s="304">
        <f t="shared" si="0"/>
        <v>300</v>
      </c>
      <c r="G10" s="295">
        <v>300</v>
      </c>
      <c r="H10" s="295">
        <f t="shared" si="1"/>
        <v>600</v>
      </c>
      <c r="I10" s="303" t="s">
        <v>148</v>
      </c>
      <c r="J10" s="303" t="s">
        <v>149</v>
      </c>
      <c r="K10" s="295">
        <v>500</v>
      </c>
      <c r="L10" s="295">
        <v>500</v>
      </c>
      <c r="M10" s="295">
        <v>80</v>
      </c>
      <c r="N10" s="295"/>
      <c r="O10" s="295">
        <f t="shared" si="2"/>
        <v>1000</v>
      </c>
      <c r="P10" s="277"/>
      <c r="Q10" s="277"/>
      <c r="R10" s="277"/>
      <c r="S10" s="403"/>
      <c r="T10" s="404"/>
      <c r="U10" s="71"/>
      <c r="V10" s="405" t="s">
        <v>393</v>
      </c>
      <c r="W10" s="71"/>
      <c r="X10" s="405" t="s">
        <v>9</v>
      </c>
      <c r="Y10" s="406"/>
      <c r="Z10" s="71"/>
      <c r="AA10" s="71"/>
      <c r="AB10" s="71"/>
      <c r="AC10" s="71"/>
      <c r="AD10" s="404"/>
      <c r="AE10" s="71"/>
      <c r="AF10" s="71"/>
      <c r="AG10" s="71"/>
      <c r="AH10" s="71"/>
      <c r="AI10" s="281"/>
      <c r="AJ10" s="281"/>
      <c r="AK10" s="281"/>
      <c r="AL10" s="71"/>
      <c r="AM10" s="71"/>
      <c r="AN10" s="71"/>
      <c r="AO10" s="405" t="s">
        <v>393</v>
      </c>
      <c r="AP10" s="71"/>
      <c r="AQ10" s="405" t="s">
        <v>9</v>
      </c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404"/>
      <c r="BH10" s="71"/>
      <c r="BI10" s="71"/>
    </row>
    <row r="11" spans="1:61" s="5" customFormat="1">
      <c r="A11" s="302">
        <f>'1-συμβολαια'!A11</f>
        <v>0</v>
      </c>
      <c r="B11" s="301" t="str">
        <f>'1-συμβολαια'!C11</f>
        <v>δανείου ΤΟΚΟΙ</v>
      </c>
      <c r="C11" s="277" t="str">
        <f>'4-πολλυπρ'!D11</f>
        <v>τραπεζα ;;;??? [= ;;;???</v>
      </c>
      <c r="D11" s="277" t="str">
        <f>'4-πολλυπρ'!I11</f>
        <v>219-132κ</v>
      </c>
      <c r="E11" s="277"/>
      <c r="F11" s="304"/>
      <c r="G11" s="295"/>
      <c r="H11" s="295"/>
      <c r="I11" s="303"/>
      <c r="J11" s="303"/>
      <c r="K11" s="295"/>
      <c r="L11" s="295"/>
      <c r="M11" s="295"/>
      <c r="N11" s="295"/>
      <c r="O11" s="295">
        <f t="shared" si="2"/>
        <v>0</v>
      </c>
      <c r="P11" s="277"/>
      <c r="Q11" s="277"/>
      <c r="R11" s="277"/>
      <c r="S11" s="403"/>
      <c r="T11" s="404"/>
      <c r="U11" s="71"/>
      <c r="V11" s="405" t="s">
        <v>393</v>
      </c>
      <c r="W11" s="71"/>
      <c r="X11" s="405" t="s">
        <v>9</v>
      </c>
      <c r="Y11" s="406"/>
      <c r="Z11" s="71"/>
      <c r="AA11" s="71"/>
      <c r="AB11" s="71"/>
      <c r="AC11" s="71"/>
      <c r="AD11" s="404"/>
      <c r="AE11" s="71"/>
      <c r="AF11" s="71"/>
      <c r="AG11" s="71"/>
      <c r="AH11" s="71"/>
      <c r="AI11" s="281"/>
      <c r="AJ11" s="281"/>
      <c r="AK11" s="281"/>
      <c r="AL11" s="71"/>
      <c r="AM11" s="71"/>
      <c r="AN11" s="71"/>
      <c r="AO11" s="405" t="s">
        <v>393</v>
      </c>
      <c r="AP11" s="71"/>
      <c r="AQ11" s="405" t="s">
        <v>9</v>
      </c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404"/>
      <c r="BH11" s="71"/>
      <c r="BI11" s="71"/>
    </row>
    <row r="12" spans="1:61" s="5" customFormat="1">
      <c r="A12" s="491" t="str">
        <f>'1-συμβολαια'!A12</f>
        <v>1ο  [;;;??τραπεζας</v>
      </c>
      <c r="B12" s="301" t="str">
        <f>'1-συμβολαια'!C12</f>
        <v>δάνειο τοκοχρεωλυτικό</v>
      </c>
      <c r="C12" s="277" t="str">
        <f>'4-πολλυπρ'!D12</f>
        <v>τραπεζα ;;;??? [= ;;;???</v>
      </c>
      <c r="D12" s="277" t="str">
        <f>'4-πολλυπρ'!I12</f>
        <v>219-132κ</v>
      </c>
      <c r="E12" s="277"/>
      <c r="F12" s="304"/>
      <c r="G12" s="295"/>
      <c r="H12" s="295"/>
      <c r="I12" s="303"/>
      <c r="J12" s="303"/>
      <c r="K12" s="295"/>
      <c r="L12" s="295"/>
      <c r="M12" s="295"/>
      <c r="N12" s="295"/>
      <c r="O12" s="295">
        <f t="shared" si="2"/>
        <v>0</v>
      </c>
      <c r="P12" s="277"/>
      <c r="Q12" s="277"/>
      <c r="R12" s="277"/>
      <c r="S12" s="403"/>
      <c r="T12" s="404"/>
      <c r="U12" s="71"/>
      <c r="V12" s="405" t="s">
        <v>393</v>
      </c>
      <c r="W12" s="71"/>
      <c r="X12" s="405" t="s">
        <v>9</v>
      </c>
      <c r="Y12" s="406"/>
      <c r="Z12" s="71"/>
      <c r="AA12" s="71"/>
      <c r="AB12" s="71"/>
      <c r="AC12" s="71"/>
      <c r="AD12" s="404"/>
      <c r="AE12" s="71"/>
      <c r="AF12" s="71"/>
      <c r="AG12" s="71"/>
      <c r="AH12" s="71"/>
      <c r="AI12" s="281"/>
      <c r="AJ12" s="281"/>
      <c r="AK12" s="281"/>
      <c r="AL12" s="71"/>
      <c r="AM12" s="71"/>
      <c r="AN12" s="71"/>
      <c r="AO12" s="405" t="s">
        <v>393</v>
      </c>
      <c r="AP12" s="71"/>
      <c r="AQ12" s="405" t="s">
        <v>9</v>
      </c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404"/>
      <c r="BH12" s="71"/>
      <c r="BI12" s="71"/>
    </row>
    <row r="13" spans="1:61" s="5" customFormat="1">
      <c r="A13" s="491">
        <f>'1-συμβολαια'!A13</f>
        <v>0</v>
      </c>
      <c r="B13" s="301" t="str">
        <f>'1-συμβολαια'!C13</f>
        <v>υποθήκη δανείου</v>
      </c>
      <c r="C13" s="277" t="str">
        <f>'4-πολλυπρ'!D13</f>
        <v>τραπεζα ;;;??? [= ;;;???</v>
      </c>
      <c r="D13" s="277" t="str">
        <f>'4-πολλυπρ'!I13</f>
        <v>219-132κ</v>
      </c>
      <c r="E13" s="277">
        <v>1</v>
      </c>
      <c r="F13" s="304">
        <f t="shared" si="0"/>
        <v>300</v>
      </c>
      <c r="G13" s="295">
        <v>300</v>
      </c>
      <c r="H13" s="295">
        <f t="shared" si="1"/>
        <v>600</v>
      </c>
      <c r="I13" s="303" t="s">
        <v>148</v>
      </c>
      <c r="J13" s="303" t="s">
        <v>149</v>
      </c>
      <c r="K13" s="295">
        <v>500</v>
      </c>
      <c r="L13" s="295">
        <v>500</v>
      </c>
      <c r="M13" s="295">
        <v>80</v>
      </c>
      <c r="N13" s="295"/>
      <c r="O13" s="295">
        <f t="shared" si="2"/>
        <v>1000</v>
      </c>
      <c r="P13" s="277"/>
      <c r="Q13" s="277"/>
      <c r="R13" s="277"/>
      <c r="S13" s="403"/>
      <c r="T13" s="404"/>
      <c r="U13" s="71"/>
      <c r="V13" s="405" t="s">
        <v>393</v>
      </c>
      <c r="W13" s="71"/>
      <c r="X13" s="405" t="s">
        <v>9</v>
      </c>
      <c r="Y13" s="406"/>
      <c r="Z13" s="71"/>
      <c r="AA13" s="71"/>
      <c r="AB13" s="71"/>
      <c r="AC13" s="71"/>
      <c r="AD13" s="404"/>
      <c r="AE13" s="71"/>
      <c r="AF13" s="71"/>
      <c r="AG13" s="71"/>
      <c r="AH13" s="71"/>
      <c r="AI13" s="281"/>
      <c r="AJ13" s="281"/>
      <c r="AK13" s="281"/>
      <c r="AL13" s="71"/>
      <c r="AM13" s="71"/>
      <c r="AN13" s="71"/>
      <c r="AO13" s="405" t="s">
        <v>393</v>
      </c>
      <c r="AP13" s="71"/>
      <c r="AQ13" s="405" t="s">
        <v>9</v>
      </c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404"/>
      <c r="BH13" s="71"/>
      <c r="BI13" s="71"/>
    </row>
    <row r="14" spans="1:61" s="5" customFormat="1">
      <c r="A14" s="491">
        <f>'1-συμβολαια'!A14</f>
        <v>0</v>
      </c>
      <c r="B14" s="301" t="str">
        <f>'1-συμβολαια'!C14</f>
        <v>δανείου ΤΟΚΟΙ</v>
      </c>
      <c r="C14" s="277" t="str">
        <f>'4-πολλυπρ'!D14</f>
        <v>τραπεζα ;;;??? [= ;;;???</v>
      </c>
      <c r="D14" s="277" t="str">
        <f>'4-πολλυπρ'!I14</f>
        <v>219-132κ</v>
      </c>
      <c r="E14" s="277"/>
      <c r="F14" s="304"/>
      <c r="G14" s="295"/>
      <c r="H14" s="295"/>
      <c r="I14" s="303"/>
      <c r="J14" s="303"/>
      <c r="K14" s="295"/>
      <c r="L14" s="295"/>
      <c r="M14" s="295"/>
      <c r="N14" s="295"/>
      <c r="O14" s="295">
        <f t="shared" si="2"/>
        <v>0</v>
      </c>
      <c r="P14" s="277"/>
      <c r="Q14" s="277"/>
      <c r="R14" s="277"/>
      <c r="S14" s="403"/>
      <c r="T14" s="404"/>
      <c r="U14" s="71"/>
      <c r="V14" s="405" t="s">
        <v>393</v>
      </c>
      <c r="W14" s="71"/>
      <c r="X14" s="405" t="s">
        <v>9</v>
      </c>
      <c r="Y14" s="406"/>
      <c r="Z14" s="71"/>
      <c r="AA14" s="71"/>
      <c r="AB14" s="71"/>
      <c r="AC14" s="71"/>
      <c r="AD14" s="404"/>
      <c r="AE14" s="71"/>
      <c r="AF14" s="71"/>
      <c r="AG14" s="71"/>
      <c r="AH14" s="71"/>
      <c r="AI14" s="281"/>
      <c r="AJ14" s="281"/>
      <c r="AK14" s="281"/>
      <c r="AL14" s="71"/>
      <c r="AM14" s="71"/>
      <c r="AN14" s="71"/>
      <c r="AO14" s="405" t="s">
        <v>393</v>
      </c>
      <c r="AP14" s="71"/>
      <c r="AQ14" s="405" t="s">
        <v>9</v>
      </c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404"/>
      <c r="BH14" s="71"/>
      <c r="BI14" s="71"/>
    </row>
    <row r="15" spans="1:61" s="5" customFormat="1">
      <c r="A15" s="302" t="str">
        <f>'1-συμβολαια'!A15</f>
        <v>1ο  [;;;??τραπεζας</v>
      </c>
      <c r="B15" s="301" t="str">
        <f>'1-συμβολαια'!C15</f>
        <v>δάνειο τοκοχρεωλυτικό</v>
      </c>
      <c r="C15" s="277" t="str">
        <f>'4-πολλυπρ'!D15</f>
        <v>τραπεζα ;;;??? [= ;;;???</v>
      </c>
      <c r="D15" s="277" t="str">
        <f>'4-πολλυπρ'!I15</f>
        <v>219-132κ</v>
      </c>
      <c r="E15" s="277"/>
      <c r="F15" s="304"/>
      <c r="G15" s="295"/>
      <c r="H15" s="295"/>
      <c r="I15" s="303"/>
      <c r="J15" s="303"/>
      <c r="K15" s="295"/>
      <c r="L15" s="295"/>
      <c r="M15" s="295"/>
      <c r="N15" s="295"/>
      <c r="O15" s="295">
        <f t="shared" si="2"/>
        <v>0</v>
      </c>
      <c r="P15" s="277"/>
      <c r="Q15" s="277"/>
      <c r="R15" s="277"/>
      <c r="S15" s="403"/>
      <c r="T15" s="404"/>
      <c r="U15" s="71"/>
      <c r="V15" s="405" t="s">
        <v>393</v>
      </c>
      <c r="W15" s="71"/>
      <c r="X15" s="405" t="s">
        <v>9</v>
      </c>
      <c r="Y15" s="406"/>
      <c r="Z15" s="71"/>
      <c r="AA15" s="71"/>
      <c r="AB15" s="71"/>
      <c r="AC15" s="71"/>
      <c r="AD15" s="404"/>
      <c r="AE15" s="71"/>
      <c r="AF15" s="71"/>
      <c r="AG15" s="71"/>
      <c r="AH15" s="71"/>
      <c r="AI15" s="281"/>
      <c r="AJ15" s="281"/>
      <c r="AK15" s="281"/>
      <c r="AL15" s="71"/>
      <c r="AM15" s="71"/>
      <c r="AN15" s="71"/>
      <c r="AO15" s="405" t="s">
        <v>393</v>
      </c>
      <c r="AP15" s="71"/>
      <c r="AQ15" s="405" t="s">
        <v>9</v>
      </c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404"/>
      <c r="BH15" s="71"/>
      <c r="BI15" s="71"/>
    </row>
    <row r="16" spans="1:61" s="5" customFormat="1">
      <c r="A16" s="302">
        <f>'1-συμβολαια'!A16</f>
        <v>0</v>
      </c>
      <c r="B16" s="301" t="str">
        <f>'1-συμβολαια'!C16</f>
        <v>υποθήκη δανείου</v>
      </c>
      <c r="C16" s="277" t="str">
        <f>'4-πολλυπρ'!D16</f>
        <v>τραπεζα ;;;??? [= ;;;???</v>
      </c>
      <c r="D16" s="277" t="str">
        <f>'4-πολλυπρ'!I16</f>
        <v>219-132κ</v>
      </c>
      <c r="E16" s="277">
        <v>1</v>
      </c>
      <c r="F16" s="304">
        <f t="shared" si="0"/>
        <v>300</v>
      </c>
      <c r="G16" s="295">
        <v>300</v>
      </c>
      <c r="H16" s="295">
        <f t="shared" si="1"/>
        <v>600</v>
      </c>
      <c r="I16" s="303" t="s">
        <v>148</v>
      </c>
      <c r="J16" s="303" t="s">
        <v>149</v>
      </c>
      <c r="K16" s="295">
        <v>500</v>
      </c>
      <c r="L16" s="295">
        <v>500</v>
      </c>
      <c r="M16" s="295">
        <v>80</v>
      </c>
      <c r="N16" s="295"/>
      <c r="O16" s="295">
        <f t="shared" si="2"/>
        <v>1000</v>
      </c>
      <c r="P16" s="277"/>
      <c r="Q16" s="277"/>
      <c r="R16" s="277"/>
      <c r="S16" s="403"/>
      <c r="T16" s="404"/>
      <c r="U16" s="71"/>
      <c r="V16" s="405" t="s">
        <v>393</v>
      </c>
      <c r="W16" s="71"/>
      <c r="X16" s="405" t="s">
        <v>9</v>
      </c>
      <c r="Y16" s="406"/>
      <c r="Z16" s="71"/>
      <c r="AA16" s="71"/>
      <c r="AB16" s="71"/>
      <c r="AC16" s="71"/>
      <c r="AD16" s="404"/>
      <c r="AE16" s="71"/>
      <c r="AF16" s="71"/>
      <c r="AG16" s="71"/>
      <c r="AH16" s="71"/>
      <c r="AI16" s="281"/>
      <c r="AJ16" s="281"/>
      <c r="AK16" s="281"/>
      <c r="AL16" s="71"/>
      <c r="AM16" s="71"/>
      <c r="AN16" s="71"/>
      <c r="AO16" s="405" t="s">
        <v>393</v>
      </c>
      <c r="AP16" s="71"/>
      <c r="AQ16" s="405" t="s">
        <v>9</v>
      </c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404"/>
      <c r="BH16" s="71"/>
      <c r="BI16" s="71"/>
    </row>
    <row r="17" spans="1:61" s="5" customFormat="1">
      <c r="A17" s="302">
        <f>'1-συμβολαια'!A17</f>
        <v>0</v>
      </c>
      <c r="B17" s="301" t="str">
        <f>'1-συμβολαια'!C17</f>
        <v>δανείου ΤΟΚΟΙ</v>
      </c>
      <c r="C17" s="277" t="str">
        <f>'4-πολλυπρ'!D17</f>
        <v>τραπεζα ;;;??? [= ;;;???</v>
      </c>
      <c r="D17" s="277" t="str">
        <f>'4-πολλυπρ'!I17</f>
        <v>219-132κ</v>
      </c>
      <c r="E17" s="277"/>
      <c r="F17" s="304"/>
      <c r="G17" s="295"/>
      <c r="H17" s="295"/>
      <c r="I17" s="303"/>
      <c r="J17" s="303"/>
      <c r="K17" s="295"/>
      <c r="L17" s="295"/>
      <c r="M17" s="295"/>
      <c r="N17" s="295"/>
      <c r="O17" s="295">
        <f t="shared" si="2"/>
        <v>0</v>
      </c>
      <c r="P17" s="277"/>
      <c r="Q17" s="277"/>
      <c r="R17" s="277"/>
      <c r="S17" s="403"/>
      <c r="T17" s="404"/>
      <c r="U17" s="71"/>
      <c r="V17" s="405" t="s">
        <v>393</v>
      </c>
      <c r="W17" s="71"/>
      <c r="X17" s="405" t="s">
        <v>9</v>
      </c>
      <c r="Y17" s="406"/>
      <c r="Z17" s="71"/>
      <c r="AA17" s="71"/>
      <c r="AB17" s="71"/>
      <c r="AC17" s="71"/>
      <c r="AD17" s="404"/>
      <c r="AE17" s="71"/>
      <c r="AF17" s="71"/>
      <c r="AG17" s="71"/>
      <c r="AH17" s="71"/>
      <c r="AI17" s="281"/>
      <c r="AJ17" s="281"/>
      <c r="AK17" s="281"/>
      <c r="AL17" s="71"/>
      <c r="AM17" s="71"/>
      <c r="AN17" s="71"/>
      <c r="AO17" s="405" t="s">
        <v>393</v>
      </c>
      <c r="AP17" s="71"/>
      <c r="AQ17" s="405" t="s">
        <v>9</v>
      </c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404"/>
      <c r="BH17" s="71"/>
      <c r="BI17" s="71"/>
    </row>
    <row r="18" spans="1:61" s="5" customFormat="1">
      <c r="A18" s="491" t="str">
        <f>'1-συμβολαια'!A18</f>
        <v>1ο  [;;;??τραπεζας</v>
      </c>
      <c r="B18" s="301" t="str">
        <f>'1-συμβολαια'!C18</f>
        <v>δάνειο τοκοχρεωλυτικό</v>
      </c>
      <c r="C18" s="277" t="str">
        <f>'4-πολλυπρ'!D18</f>
        <v>τραπεζα ;;;??? [= ;;;???</v>
      </c>
      <c r="D18" s="277" t="str">
        <f>'4-πολλυπρ'!I18</f>
        <v>219-132κ</v>
      </c>
      <c r="E18" s="277"/>
      <c r="F18" s="304"/>
      <c r="G18" s="295"/>
      <c r="H18" s="295"/>
      <c r="I18" s="303"/>
      <c r="J18" s="303"/>
      <c r="K18" s="295"/>
      <c r="L18" s="295"/>
      <c r="M18" s="295"/>
      <c r="N18" s="295"/>
      <c r="O18" s="295">
        <f t="shared" si="2"/>
        <v>0</v>
      </c>
      <c r="P18" s="277"/>
      <c r="Q18" s="277"/>
      <c r="R18" s="277"/>
      <c r="S18" s="403"/>
      <c r="T18" s="404"/>
      <c r="U18" s="71"/>
      <c r="V18" s="405" t="s">
        <v>393</v>
      </c>
      <c r="W18" s="71"/>
      <c r="X18" s="405" t="s">
        <v>9</v>
      </c>
      <c r="Y18" s="406"/>
      <c r="Z18" s="71"/>
      <c r="AA18" s="71"/>
      <c r="AB18" s="71"/>
      <c r="AC18" s="71"/>
      <c r="AD18" s="404"/>
      <c r="AE18" s="71"/>
      <c r="AF18" s="71"/>
      <c r="AG18" s="71"/>
      <c r="AH18" s="71"/>
      <c r="AI18" s="281"/>
      <c r="AJ18" s="281"/>
      <c r="AK18" s="281"/>
      <c r="AL18" s="71"/>
      <c r="AM18" s="71"/>
      <c r="AN18" s="71"/>
      <c r="AO18" s="405" t="s">
        <v>393</v>
      </c>
      <c r="AP18" s="71"/>
      <c r="AQ18" s="405" t="s">
        <v>9</v>
      </c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404"/>
      <c r="BH18" s="71"/>
      <c r="BI18" s="71"/>
    </row>
    <row r="19" spans="1:61" s="5" customFormat="1">
      <c r="A19" s="491">
        <f>'1-συμβολαια'!A19</f>
        <v>0</v>
      </c>
      <c r="B19" s="301" t="str">
        <f>'1-συμβολαια'!C19</f>
        <v>υποθήκη δανείου</v>
      </c>
      <c r="C19" s="277" t="str">
        <f>'4-πολλυπρ'!D19</f>
        <v>τραπεζα ;;;??? [= ;;;???</v>
      </c>
      <c r="D19" s="277" t="str">
        <f>'4-πολλυπρ'!I19</f>
        <v>219-132κ</v>
      </c>
      <c r="E19" s="277">
        <v>1</v>
      </c>
      <c r="F19" s="304">
        <f t="shared" si="0"/>
        <v>300</v>
      </c>
      <c r="G19" s="295">
        <v>300</v>
      </c>
      <c r="H19" s="295">
        <f t="shared" si="1"/>
        <v>600</v>
      </c>
      <c r="I19" s="303" t="s">
        <v>148</v>
      </c>
      <c r="J19" s="303" t="s">
        <v>149</v>
      </c>
      <c r="K19" s="295">
        <v>500</v>
      </c>
      <c r="L19" s="295">
        <v>500</v>
      </c>
      <c r="M19" s="295">
        <v>80</v>
      </c>
      <c r="N19" s="295"/>
      <c r="O19" s="295">
        <f t="shared" si="2"/>
        <v>1000</v>
      </c>
      <c r="P19" s="277"/>
      <c r="Q19" s="277"/>
      <c r="R19" s="277"/>
      <c r="S19" s="403"/>
      <c r="T19" s="404"/>
      <c r="U19" s="71"/>
      <c r="V19" s="405" t="s">
        <v>393</v>
      </c>
      <c r="W19" s="71"/>
      <c r="X19" s="405" t="s">
        <v>9</v>
      </c>
      <c r="Y19" s="406"/>
      <c r="Z19" s="71"/>
      <c r="AA19" s="71"/>
      <c r="AB19" s="71"/>
      <c r="AC19" s="71"/>
      <c r="AD19" s="404"/>
      <c r="AE19" s="71"/>
      <c r="AF19" s="71"/>
      <c r="AG19" s="71"/>
      <c r="AH19" s="71"/>
      <c r="AI19" s="281"/>
      <c r="AJ19" s="281"/>
      <c r="AK19" s="281"/>
      <c r="AL19" s="71"/>
      <c r="AM19" s="71"/>
      <c r="AN19" s="71"/>
      <c r="AO19" s="405" t="s">
        <v>393</v>
      </c>
      <c r="AP19" s="71"/>
      <c r="AQ19" s="405" t="s">
        <v>9</v>
      </c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404"/>
      <c r="BH19" s="71"/>
      <c r="BI19" s="71"/>
    </row>
    <row r="20" spans="1:61" s="5" customFormat="1">
      <c r="A20" s="491">
        <f>'1-συμβολαια'!A20</f>
        <v>0</v>
      </c>
      <c r="B20" s="301" t="str">
        <f>'1-συμβολαια'!C20</f>
        <v>δανείου ΤΟΚΟΙ</v>
      </c>
      <c r="C20" s="277" t="str">
        <f>'4-πολλυπρ'!D20</f>
        <v>τραπεζα ;;;??? [= ;;;???</v>
      </c>
      <c r="D20" s="277" t="str">
        <f>'4-πολλυπρ'!I20</f>
        <v>219-132κ</v>
      </c>
      <c r="E20" s="277"/>
      <c r="F20" s="304"/>
      <c r="G20" s="295"/>
      <c r="H20" s="295"/>
      <c r="I20" s="303"/>
      <c r="J20" s="303"/>
      <c r="K20" s="295"/>
      <c r="L20" s="295"/>
      <c r="M20" s="295"/>
      <c r="N20" s="295"/>
      <c r="O20" s="295">
        <f t="shared" ref="O20:O23" si="3">K20+L20</f>
        <v>0</v>
      </c>
      <c r="P20" s="277"/>
      <c r="Q20" s="277"/>
      <c r="R20" s="277"/>
      <c r="S20" s="403"/>
      <c r="T20" s="404"/>
      <c r="U20" s="71"/>
      <c r="V20" s="405" t="s">
        <v>393</v>
      </c>
      <c r="W20" s="71"/>
      <c r="X20" s="405" t="s">
        <v>9</v>
      </c>
      <c r="Y20" s="406"/>
      <c r="Z20" s="71"/>
      <c r="AA20" s="71"/>
      <c r="AB20" s="71"/>
      <c r="AC20" s="71"/>
      <c r="AD20" s="404"/>
      <c r="AE20" s="71"/>
      <c r="AF20" s="71"/>
      <c r="AG20" s="71"/>
      <c r="AH20" s="71"/>
      <c r="AI20" s="281"/>
      <c r="AJ20" s="281"/>
      <c r="AK20" s="281"/>
      <c r="AL20" s="71"/>
      <c r="AM20" s="71"/>
      <c r="AN20" s="71"/>
      <c r="AO20" s="405" t="s">
        <v>393</v>
      </c>
      <c r="AP20" s="71"/>
      <c r="AQ20" s="405" t="s">
        <v>9</v>
      </c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404"/>
      <c r="BH20" s="71"/>
      <c r="BI20" s="71"/>
    </row>
    <row r="21" spans="1:61" s="5" customFormat="1">
      <c r="A21" s="302" t="str">
        <f>'1-συμβολαια'!A21</f>
        <v xml:space="preserve">1ο    </v>
      </c>
      <c r="B21" s="301" t="str">
        <f>'1-συμβολαια'!C21</f>
        <v>δάνειο τοκοχρεωλυτικό</v>
      </c>
      <c r="C21" s="277" t="str">
        <f>'4-πολλυπρ'!D21</f>
        <v>τραπεζα ;;;??? [= ;;;???</v>
      </c>
      <c r="D21" s="277" t="str">
        <f>'4-πολλυπρ'!I21</f>
        <v>219-132κ</v>
      </c>
      <c r="E21" s="277"/>
      <c r="F21" s="304"/>
      <c r="G21" s="295"/>
      <c r="H21" s="295"/>
      <c r="I21" s="303"/>
      <c r="J21" s="303"/>
      <c r="K21" s="295"/>
      <c r="L21" s="295"/>
      <c r="M21" s="295"/>
      <c r="N21" s="295"/>
      <c r="O21" s="295">
        <f t="shared" si="3"/>
        <v>0</v>
      </c>
      <c r="P21" s="277"/>
      <c r="Q21" s="277"/>
      <c r="R21" s="277"/>
      <c r="S21" s="403"/>
      <c r="T21" s="404"/>
      <c r="U21" s="71"/>
      <c r="V21" s="405" t="s">
        <v>393</v>
      </c>
      <c r="W21" s="71"/>
      <c r="X21" s="405" t="s">
        <v>9</v>
      </c>
      <c r="Y21" s="406"/>
      <c r="Z21" s="71"/>
      <c r="AA21" s="71"/>
      <c r="AB21" s="71"/>
      <c r="AC21" s="71"/>
      <c r="AD21" s="404"/>
      <c r="AE21" s="71"/>
      <c r="AF21" s="71"/>
      <c r="AG21" s="71"/>
      <c r="AH21" s="71"/>
      <c r="AI21" s="281"/>
      <c r="AJ21" s="281"/>
      <c r="AK21" s="281"/>
      <c r="AL21" s="71"/>
      <c r="AM21" s="71"/>
      <c r="AN21" s="71"/>
      <c r="AO21" s="405" t="s">
        <v>393</v>
      </c>
      <c r="AP21" s="71"/>
      <c r="AQ21" s="405" t="s">
        <v>9</v>
      </c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404"/>
      <c r="BH21" s="71"/>
      <c r="BI21" s="71"/>
    </row>
    <row r="22" spans="1:61" s="5" customFormat="1">
      <c r="A22" s="302">
        <f>'1-συμβολαια'!A22</f>
        <v>0</v>
      </c>
      <c r="B22" s="301" t="str">
        <f>'1-συμβολαια'!C22</f>
        <v>υποθήκη δανείου</v>
      </c>
      <c r="C22" s="277" t="str">
        <f>'4-πολλυπρ'!D22</f>
        <v>τραπεζα ;;;??? [= ;;;???</v>
      </c>
      <c r="D22" s="277" t="str">
        <f>'4-πολλυπρ'!I22</f>
        <v>219-132κ</v>
      </c>
      <c r="E22" s="277">
        <v>1</v>
      </c>
      <c r="F22" s="304">
        <f t="shared" ref="F22" si="4">E22*300</f>
        <v>300</v>
      </c>
      <c r="G22" s="295">
        <v>300</v>
      </c>
      <c r="H22" s="295">
        <f t="shared" ref="H22" si="5">F22+G22</f>
        <v>600</v>
      </c>
      <c r="I22" s="303" t="s">
        <v>148</v>
      </c>
      <c r="J22" s="303" t="s">
        <v>149</v>
      </c>
      <c r="K22" s="295">
        <v>500</v>
      </c>
      <c r="L22" s="295">
        <v>500</v>
      </c>
      <c r="M22" s="295">
        <v>80</v>
      </c>
      <c r="N22" s="295"/>
      <c r="O22" s="295">
        <f t="shared" si="3"/>
        <v>1000</v>
      </c>
      <c r="P22" s="277"/>
      <c r="Q22" s="277"/>
      <c r="R22" s="277"/>
      <c r="S22" s="403"/>
      <c r="T22" s="404"/>
      <c r="U22" s="71"/>
      <c r="V22" s="405" t="s">
        <v>393</v>
      </c>
      <c r="W22" s="71"/>
      <c r="X22" s="405" t="s">
        <v>9</v>
      </c>
      <c r="Y22" s="406"/>
      <c r="Z22" s="71"/>
      <c r="AA22" s="71"/>
      <c r="AB22" s="71"/>
      <c r="AC22" s="71"/>
      <c r="AD22" s="404"/>
      <c r="AE22" s="71"/>
      <c r="AF22" s="71"/>
      <c r="AG22" s="71"/>
      <c r="AH22" s="71"/>
      <c r="AI22" s="281"/>
      <c r="AJ22" s="281"/>
      <c r="AK22" s="281"/>
      <c r="AL22" s="71"/>
      <c r="AM22" s="71"/>
      <c r="AN22" s="71"/>
      <c r="AO22" s="405" t="s">
        <v>393</v>
      </c>
      <c r="AP22" s="71"/>
      <c r="AQ22" s="405" t="s">
        <v>9</v>
      </c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404"/>
      <c r="BH22" s="71"/>
      <c r="BI22" s="71"/>
    </row>
    <row r="23" spans="1:61" s="5" customFormat="1" ht="12" thickBot="1">
      <c r="A23" s="407">
        <f>'1-συμβολαια'!A23</f>
        <v>0</v>
      </c>
      <c r="B23" s="408" t="str">
        <f>'1-συμβολαια'!C23</f>
        <v>δανείου ΤΟΚΟΙ</v>
      </c>
      <c r="C23" s="368" t="str">
        <f>'4-πολλυπρ'!D23</f>
        <v>τραπεζα ;;;??? [= ;;;???</v>
      </c>
      <c r="D23" s="368" t="str">
        <f>'4-πολλυπρ'!I23</f>
        <v>219-132κ</v>
      </c>
      <c r="E23" s="368"/>
      <c r="F23" s="409"/>
      <c r="G23" s="368"/>
      <c r="H23" s="368"/>
      <c r="I23" s="410"/>
      <c r="J23" s="410"/>
      <c r="K23" s="368"/>
      <c r="L23" s="368"/>
      <c r="M23" s="368"/>
      <c r="N23" s="368"/>
      <c r="O23" s="368">
        <f t="shared" si="3"/>
        <v>0</v>
      </c>
      <c r="P23" s="368"/>
      <c r="Q23" s="368"/>
      <c r="R23" s="368"/>
      <c r="S23" s="411"/>
      <c r="T23" s="412"/>
      <c r="U23" s="372"/>
      <c r="V23" s="413" t="s">
        <v>393</v>
      </c>
      <c r="W23" s="372"/>
      <c r="X23" s="413" t="s">
        <v>9</v>
      </c>
      <c r="Y23" s="406"/>
      <c r="Z23" s="71"/>
      <c r="AA23" s="71"/>
      <c r="AB23" s="71"/>
      <c r="AC23" s="71"/>
      <c r="AD23" s="404"/>
      <c r="AE23" s="71"/>
      <c r="AF23" s="71"/>
      <c r="AG23" s="71"/>
      <c r="AH23" s="71"/>
      <c r="AI23" s="281"/>
      <c r="AJ23" s="281"/>
      <c r="AK23" s="281"/>
      <c r="AL23" s="71"/>
      <c r="AM23" s="71"/>
      <c r="AN23" s="71"/>
      <c r="AO23" s="405" t="s">
        <v>393</v>
      </c>
      <c r="AP23" s="71"/>
      <c r="AQ23" s="405" t="s">
        <v>9</v>
      </c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404"/>
      <c r="BH23" s="71"/>
      <c r="BI23" s="71"/>
    </row>
    <row r="24" spans="1:61">
      <c r="A24" s="612" t="s">
        <v>35</v>
      </c>
      <c r="B24" s="613"/>
      <c r="C24" s="613"/>
      <c r="D24" s="614"/>
      <c r="E24" s="69">
        <f>SUM(E3:E23)</f>
        <v>7</v>
      </c>
      <c r="F24" s="69">
        <f>SUM(F3:F23)</f>
        <v>2100</v>
      </c>
      <c r="G24" s="69">
        <f>SUM(G3:G23)</f>
        <v>2100</v>
      </c>
      <c r="H24" s="69">
        <f>SUM(H3:H23)</f>
        <v>4200</v>
      </c>
      <c r="I24" s="69"/>
      <c r="J24" s="69"/>
      <c r="K24" s="69">
        <f t="shared" ref="K24:R24" si="6">SUM(K3:K23)</f>
        <v>3500</v>
      </c>
      <c r="L24" s="69">
        <f t="shared" si="6"/>
        <v>3500</v>
      </c>
      <c r="M24" s="69">
        <f t="shared" si="6"/>
        <v>560</v>
      </c>
      <c r="N24" s="69">
        <f t="shared" si="6"/>
        <v>0</v>
      </c>
      <c r="O24" s="69">
        <f t="shared" si="6"/>
        <v>7000</v>
      </c>
      <c r="P24" s="64">
        <f t="shared" si="6"/>
        <v>0</v>
      </c>
      <c r="Q24" s="64">
        <f t="shared" si="6"/>
        <v>0</v>
      </c>
      <c r="R24" s="64">
        <f t="shared" si="6"/>
        <v>0</v>
      </c>
      <c r="S24" s="64"/>
      <c r="T24" s="136"/>
      <c r="U24" s="64">
        <f>SUM(U3:U23)</f>
        <v>0</v>
      </c>
      <c r="V24" s="64"/>
      <c r="W24" s="64">
        <f>SUM(W3:W23)</f>
        <v>0</v>
      </c>
      <c r="X24" s="64"/>
      <c r="Y24" s="64">
        <f>SUM(Y3:Y23)</f>
        <v>0</v>
      </c>
      <c r="Z24" s="64">
        <f>SUM(Z3:Z23)</f>
        <v>0</v>
      </c>
      <c r="AA24" s="64">
        <f>SUM(AA3:AA23)</f>
        <v>0</v>
      </c>
      <c r="AB24" s="64">
        <f>SUM(AB3:AB23)</f>
        <v>0</v>
      </c>
      <c r="AC24" s="64">
        <f>SUM(AC3:AC23)</f>
        <v>0</v>
      </c>
      <c r="AD24" s="136"/>
      <c r="AE24" s="64">
        <f t="shared" ref="AE24:AJ24" si="7">SUM(AE3:AE23)</f>
        <v>0</v>
      </c>
      <c r="AF24" s="64">
        <f t="shared" si="7"/>
        <v>0</v>
      </c>
      <c r="AG24" s="64">
        <f t="shared" si="7"/>
        <v>0</v>
      </c>
      <c r="AH24" s="64">
        <f t="shared" si="7"/>
        <v>0</v>
      </c>
      <c r="AI24" s="69">
        <f t="shared" si="7"/>
        <v>0</v>
      </c>
      <c r="AJ24" s="69">
        <f t="shared" si="7"/>
        <v>0</v>
      </c>
      <c r="AK24" s="69"/>
      <c r="AL24" s="64">
        <f>SUM(AL3:AL23)</f>
        <v>0</v>
      </c>
      <c r="AM24" s="64">
        <f>SUM(AM3:AM23)</f>
        <v>0</v>
      </c>
      <c r="AN24" s="64">
        <f>SUM(AN3:AN23)</f>
        <v>0</v>
      </c>
      <c r="AO24" s="64"/>
      <c r="AP24" s="64">
        <f t="shared" ref="AP24:BI24" si="8">SUM(AP3:AP23)</f>
        <v>0</v>
      </c>
      <c r="AQ24" s="64">
        <f t="shared" si="8"/>
        <v>0</v>
      </c>
      <c r="AR24" s="64">
        <f t="shared" si="8"/>
        <v>0</v>
      </c>
      <c r="AS24" s="64">
        <f t="shared" si="8"/>
        <v>0</v>
      </c>
      <c r="AT24" s="64">
        <f t="shared" si="8"/>
        <v>0</v>
      </c>
      <c r="AU24" s="64">
        <f t="shared" si="8"/>
        <v>0</v>
      </c>
      <c r="AV24" s="64">
        <f t="shared" si="8"/>
        <v>0</v>
      </c>
      <c r="AW24" s="64">
        <f t="shared" si="8"/>
        <v>0</v>
      </c>
      <c r="AX24" s="64">
        <f t="shared" si="8"/>
        <v>0</v>
      </c>
      <c r="AY24" s="64">
        <f t="shared" si="8"/>
        <v>0</v>
      </c>
      <c r="AZ24" s="64">
        <f t="shared" si="8"/>
        <v>0</v>
      </c>
      <c r="BA24" s="64">
        <f t="shared" si="8"/>
        <v>0</v>
      </c>
      <c r="BB24" s="64">
        <f t="shared" si="8"/>
        <v>0</v>
      </c>
      <c r="BC24" s="64">
        <f t="shared" si="8"/>
        <v>0</v>
      </c>
      <c r="BD24" s="64">
        <f t="shared" si="8"/>
        <v>0</v>
      </c>
      <c r="BE24" s="64">
        <f t="shared" si="8"/>
        <v>0</v>
      </c>
      <c r="BF24" s="64">
        <f t="shared" si="8"/>
        <v>0</v>
      </c>
      <c r="BG24" s="64">
        <f t="shared" si="8"/>
        <v>0</v>
      </c>
      <c r="BH24" s="64">
        <f t="shared" si="8"/>
        <v>0</v>
      </c>
      <c r="BI24" s="64">
        <f t="shared" si="8"/>
        <v>0</v>
      </c>
    </row>
    <row r="26" spans="1:61">
      <c r="G26" s="139"/>
      <c r="H26" s="139"/>
      <c r="I26" s="139"/>
      <c r="J26" s="139"/>
      <c r="K26" s="139" t="s">
        <v>498</v>
      </c>
      <c r="L26" s="113"/>
      <c r="M26" s="113"/>
      <c r="N26" s="113"/>
      <c r="S26" s="185" t="s">
        <v>151</v>
      </c>
      <c r="Z26" s="2"/>
      <c r="AB26" s="113" t="s">
        <v>98</v>
      </c>
      <c r="AI26" s="231" t="s">
        <v>99</v>
      </c>
    </row>
    <row r="27" spans="1:61">
      <c r="F27" s="3"/>
      <c r="G27" s="3"/>
      <c r="H27" s="3"/>
      <c r="I27" s="162" t="s">
        <v>144</v>
      </c>
      <c r="J27" s="115"/>
      <c r="L27" s="139"/>
      <c r="M27" s="3"/>
      <c r="N27" s="3"/>
      <c r="O27" s="3"/>
      <c r="P27" s="162" t="s">
        <v>152</v>
      </c>
      <c r="S27" s="8"/>
    </row>
    <row r="28" spans="1:61">
      <c r="E28" s="114"/>
      <c r="F28" s="3"/>
      <c r="G28" s="3"/>
      <c r="H28" s="3"/>
      <c r="I28" s="115" t="s">
        <v>145</v>
      </c>
      <c r="J28" s="115"/>
      <c r="L28" s="3"/>
      <c r="M28" s="3"/>
      <c r="N28" s="3"/>
      <c r="O28" s="3"/>
      <c r="Q28" s="115" t="s">
        <v>153</v>
      </c>
      <c r="S28" s="8"/>
    </row>
    <row r="29" spans="1:61">
      <c r="I29" s="115"/>
      <c r="J29" s="162" t="s">
        <v>146</v>
      </c>
      <c r="M29" s="156" t="s">
        <v>406</v>
      </c>
      <c r="N29" s="156"/>
      <c r="S29" s="8"/>
    </row>
    <row r="30" spans="1:61">
      <c r="J30" s="115" t="s">
        <v>147</v>
      </c>
      <c r="S30" s="8"/>
    </row>
    <row r="31" spans="1:61">
      <c r="S31" s="8"/>
      <c r="T31" s="8"/>
      <c r="U31" s="8"/>
      <c r="V31" s="8"/>
    </row>
    <row r="32" spans="1:61">
      <c r="S32" s="8"/>
    </row>
    <row r="33" spans="2:20" ht="15.75">
      <c r="B33" s="331" t="s">
        <v>503</v>
      </c>
      <c r="S33" s="8"/>
    </row>
    <row r="34" spans="2:20">
      <c r="B34" s="133"/>
    </row>
    <row r="36" spans="2:20">
      <c r="P36" s="2"/>
      <c r="Q36" s="2"/>
      <c r="R36" s="2"/>
      <c r="S36" s="2"/>
      <c r="T36" s="137"/>
    </row>
  </sheetData>
  <mergeCells count="15">
    <mergeCell ref="A24:D24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pane ySplit="2" topLeftCell="A3" activePane="bottomLeft" state="frozen"/>
      <selection pane="bottomLeft" activeCell="B38" sqref="B38"/>
    </sheetView>
  </sheetViews>
  <sheetFormatPr defaultRowHeight="11.25"/>
  <cols>
    <col min="1" max="1" width="15.7109375" style="7" customWidth="1"/>
    <col min="2" max="2" width="16.855468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29" t="s">
        <v>31</v>
      </c>
      <c r="B1" s="630"/>
      <c r="C1" s="630"/>
      <c r="D1" s="631"/>
      <c r="E1" s="632" t="s">
        <v>156</v>
      </c>
      <c r="F1" s="633"/>
      <c r="G1" s="633"/>
      <c r="H1" s="633"/>
      <c r="I1" s="624" t="s">
        <v>150</v>
      </c>
      <c r="J1" s="624"/>
      <c r="K1" s="624"/>
      <c r="L1" s="624"/>
      <c r="M1" s="624"/>
      <c r="N1" s="624"/>
      <c r="O1" s="624"/>
      <c r="P1" s="624"/>
      <c r="Q1" s="625" t="s">
        <v>29</v>
      </c>
      <c r="R1" s="626"/>
      <c r="S1" s="626"/>
      <c r="T1" s="626"/>
    </row>
    <row r="2" spans="1:20" s="4" customFormat="1" ht="23.25" thickBot="1">
      <c r="A2" s="9" t="s">
        <v>19</v>
      </c>
      <c r="B2" s="152" t="s">
        <v>0</v>
      </c>
      <c r="C2" s="51" t="s">
        <v>11</v>
      </c>
      <c r="D2" s="153" t="s">
        <v>12</v>
      </c>
      <c r="E2" s="37" t="s">
        <v>394</v>
      </c>
      <c r="F2" s="634" t="s">
        <v>29</v>
      </c>
      <c r="G2" s="635"/>
      <c r="H2" s="636"/>
      <c r="I2" s="37" t="s">
        <v>87</v>
      </c>
      <c r="J2" s="51" t="s">
        <v>88</v>
      </c>
      <c r="K2" s="51" t="s">
        <v>90</v>
      </c>
      <c r="L2" s="51" t="s">
        <v>225</v>
      </c>
      <c r="M2" s="51" t="s">
        <v>226</v>
      </c>
      <c r="N2" s="51" t="s">
        <v>227</v>
      </c>
      <c r="O2" s="51"/>
      <c r="P2" s="51" t="s">
        <v>45</v>
      </c>
      <c r="Q2" s="627"/>
      <c r="R2" s="628"/>
      <c r="S2" s="628"/>
      <c r="T2" s="628"/>
    </row>
    <row r="3" spans="1:20">
      <c r="A3" s="29" t="str">
        <f>'1-συμβολαια'!A3</f>
        <v>1ο  [;;;??τραπεζας</v>
      </c>
      <c r="B3" s="87" t="str">
        <f>'1-συμβολαια'!C3</f>
        <v>δάνειο τοκοχρεωλυτικό</v>
      </c>
      <c r="C3" s="14" t="str">
        <f>'4-πολλυπρ'!D3</f>
        <v>τραπεζα ;;;??? [= ;;;???</v>
      </c>
      <c r="D3" s="14" t="str">
        <f>'4-πολλυπρ'!I3</f>
        <v>219-132κ</v>
      </c>
      <c r="E3" s="19"/>
      <c r="F3" s="142"/>
      <c r="G3" s="142"/>
      <c r="H3" s="33"/>
      <c r="I3" s="19"/>
      <c r="J3" s="19"/>
      <c r="K3" s="235"/>
      <c r="L3" s="19"/>
      <c r="M3" s="19"/>
      <c r="N3" s="19"/>
      <c r="O3" s="19"/>
      <c r="P3" s="19">
        <f t="shared" ref="P3:P15" si="0">SUM(I3:O3)</f>
        <v>0</v>
      </c>
      <c r="Q3" s="128"/>
      <c r="R3" s="128"/>
      <c r="S3" s="154"/>
      <c r="T3" s="78"/>
    </row>
    <row r="4" spans="1:20">
      <c r="A4" s="29">
        <f>'1-συμβολαια'!A4</f>
        <v>0</v>
      </c>
      <c r="B4" s="87" t="str">
        <f>'1-συμβολαια'!C4</f>
        <v>υποθήκη δανείου</v>
      </c>
      <c r="C4" s="14" t="str">
        <f>'4-πολλυπρ'!D4</f>
        <v>τραπεζα ;;;??? [= ;;;???</v>
      </c>
      <c r="D4" s="14" t="str">
        <f>'4-πολλυπρ'!I4</f>
        <v>219-132κ</v>
      </c>
      <c r="E4" s="19"/>
      <c r="F4" s="142"/>
      <c r="G4" s="142"/>
      <c r="H4" s="33"/>
      <c r="I4" s="19"/>
      <c r="J4" s="19"/>
      <c r="K4" s="235"/>
      <c r="L4" s="19"/>
      <c r="M4" s="19"/>
      <c r="N4" s="19"/>
      <c r="O4" s="19"/>
      <c r="P4" s="19">
        <f t="shared" si="0"/>
        <v>0</v>
      </c>
      <c r="Q4" s="128"/>
      <c r="R4" s="128"/>
      <c r="S4" s="154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</v>
      </c>
      <c r="D5" s="14" t="str">
        <f>'4-πολλυπρ'!I5</f>
        <v>219-132κ</v>
      </c>
      <c r="E5" s="19"/>
      <c r="F5" s="142"/>
      <c r="G5" s="142"/>
      <c r="H5" s="33"/>
      <c r="I5" s="19"/>
      <c r="J5" s="19"/>
      <c r="K5" s="235"/>
      <c r="L5" s="19"/>
      <c r="M5" s="19"/>
      <c r="N5" s="19"/>
      <c r="O5" s="19"/>
      <c r="P5" s="19">
        <f t="shared" si="0"/>
        <v>0</v>
      </c>
      <c r="Q5" s="128"/>
      <c r="R5" s="128"/>
      <c r="S5" s="154"/>
      <c r="T5" s="78"/>
    </row>
    <row r="6" spans="1:20">
      <c r="A6" s="29" t="str">
        <f>'1-συμβολαια'!A6</f>
        <v>1ο  [;;;??τραπεζας</v>
      </c>
      <c r="B6" s="87" t="str">
        <f>'1-συμβολαια'!C6</f>
        <v>δάνειο τοκοχρεωλυτικό</v>
      </c>
      <c r="C6" s="14" t="str">
        <f>'4-πολλυπρ'!D6</f>
        <v>τραπεζα ;;;??? [= ;;;???</v>
      </c>
      <c r="D6" s="14" t="str">
        <f>'4-πολλυπρ'!I6</f>
        <v>219-132κ</v>
      </c>
      <c r="E6" s="19"/>
      <c r="F6" s="142"/>
      <c r="G6" s="142"/>
      <c r="H6" s="33"/>
      <c r="I6" s="19"/>
      <c r="J6" s="19"/>
      <c r="K6" s="235"/>
      <c r="L6" s="19"/>
      <c r="M6" s="19"/>
      <c r="N6" s="19"/>
      <c r="O6" s="19"/>
      <c r="P6" s="19">
        <f t="shared" si="0"/>
        <v>0</v>
      </c>
      <c r="Q6" s="128"/>
      <c r="R6" s="128"/>
      <c r="S6" s="154"/>
      <c r="T6" s="78"/>
    </row>
    <row r="7" spans="1:20">
      <c r="A7" s="29">
        <f>'1-συμβολαια'!A7</f>
        <v>0</v>
      </c>
      <c r="B7" s="87" t="str">
        <f>'1-συμβολαια'!C7</f>
        <v>υποθήκη δανείου</v>
      </c>
      <c r="C7" s="14" t="str">
        <f>'4-πολλυπρ'!D7</f>
        <v>τραπεζα ;;;??? [= ;;;???</v>
      </c>
      <c r="D7" s="14" t="str">
        <f>'4-πολλυπρ'!I7</f>
        <v>219-132κ</v>
      </c>
      <c r="E7" s="19"/>
      <c r="F7" s="142"/>
      <c r="G7" s="142"/>
      <c r="H7" s="33"/>
      <c r="I7" s="19"/>
      <c r="J7" s="19"/>
      <c r="K7" s="235"/>
      <c r="L7" s="19"/>
      <c r="M7" s="19"/>
      <c r="N7" s="19"/>
      <c r="O7" s="19"/>
      <c r="P7" s="19">
        <f t="shared" si="0"/>
        <v>0</v>
      </c>
      <c r="Q7" s="128"/>
      <c r="R7" s="128"/>
      <c r="S7" s="154"/>
      <c r="T7" s="78"/>
    </row>
    <row r="8" spans="1:20">
      <c r="A8" s="29">
        <f>'1-συμβολαια'!A8</f>
        <v>0</v>
      </c>
      <c r="B8" s="87" t="str">
        <f>'1-συμβολαια'!C8</f>
        <v>δανείου ΤΟΚΟΙ</v>
      </c>
      <c r="C8" s="14" t="str">
        <f>'4-πολλυπρ'!D8</f>
        <v>τραπεζα ;;;??? [= ;;;???</v>
      </c>
      <c r="D8" s="14" t="str">
        <f>'4-πολλυπρ'!I8</f>
        <v>219-132κ</v>
      </c>
      <c r="E8" s="19"/>
      <c r="F8" s="142"/>
      <c r="G8" s="142"/>
      <c r="H8" s="33"/>
      <c r="I8" s="19"/>
      <c r="J8" s="19"/>
      <c r="K8" s="235"/>
      <c r="L8" s="19"/>
      <c r="M8" s="19"/>
      <c r="N8" s="19"/>
      <c r="O8" s="19"/>
      <c r="P8" s="19">
        <f t="shared" si="0"/>
        <v>0</v>
      </c>
      <c r="Q8" s="128"/>
      <c r="R8" s="128"/>
      <c r="S8" s="154"/>
      <c r="T8" s="78"/>
    </row>
    <row r="9" spans="1:20">
      <c r="A9" s="29" t="str">
        <f>'1-συμβολαια'!A9</f>
        <v>1ο  [;;;??τραπεζας</v>
      </c>
      <c r="B9" s="87" t="str">
        <f>'1-συμβολαια'!C9</f>
        <v>δάνειο τοκοχρεωλυτικό</v>
      </c>
      <c r="C9" s="14" t="str">
        <f>'4-πολλυπρ'!D9</f>
        <v>τραπεζα ;;;??? [= ;;;???</v>
      </c>
      <c r="D9" s="14" t="str">
        <f>'4-πολλυπρ'!I9</f>
        <v>219-132κ</v>
      </c>
      <c r="E9" s="19"/>
      <c r="F9" s="142"/>
      <c r="G9" s="142"/>
      <c r="H9" s="33"/>
      <c r="I9" s="19"/>
      <c r="J9" s="19"/>
      <c r="K9" s="235"/>
      <c r="L9" s="19"/>
      <c r="M9" s="19"/>
      <c r="N9" s="19"/>
      <c r="O9" s="19"/>
      <c r="P9" s="19">
        <f t="shared" si="0"/>
        <v>0</v>
      </c>
      <c r="Q9" s="128"/>
      <c r="R9" s="128"/>
      <c r="S9" s="154"/>
      <c r="T9" s="78"/>
    </row>
    <row r="10" spans="1:20">
      <c r="A10" s="29">
        <f>'1-συμβολαια'!A10</f>
        <v>0</v>
      </c>
      <c r="B10" s="87" t="str">
        <f>'1-συμβολαια'!C10</f>
        <v>υποθήκη δανείου</v>
      </c>
      <c r="C10" s="14" t="str">
        <f>'4-πολλυπρ'!D10</f>
        <v>τραπεζα ;;;??? [= ;;;???</v>
      </c>
      <c r="D10" s="14" t="str">
        <f>'4-πολλυπρ'!I10</f>
        <v>219-132κ</v>
      </c>
      <c r="E10" s="19"/>
      <c r="F10" s="142"/>
      <c r="G10" s="142"/>
      <c r="H10" s="33"/>
      <c r="I10" s="19"/>
      <c r="J10" s="19"/>
      <c r="K10" s="235"/>
      <c r="L10" s="19"/>
      <c r="M10" s="19"/>
      <c r="N10" s="19"/>
      <c r="O10" s="19"/>
      <c r="P10" s="19">
        <f t="shared" si="0"/>
        <v>0</v>
      </c>
      <c r="Q10" s="128"/>
      <c r="R10" s="128"/>
      <c r="S10" s="154"/>
      <c r="T10" s="78"/>
    </row>
    <row r="11" spans="1:20">
      <c r="A11" s="29">
        <f>'1-συμβολαια'!A11</f>
        <v>0</v>
      </c>
      <c r="B11" s="87" t="str">
        <f>'1-συμβολαια'!C11</f>
        <v>δανείου ΤΟΚΟΙ</v>
      </c>
      <c r="C11" s="14" t="str">
        <f>'4-πολλυπρ'!D11</f>
        <v>τραπεζα ;;;??? [= ;;;???</v>
      </c>
      <c r="D11" s="14" t="str">
        <f>'4-πολλυπρ'!I11</f>
        <v>219-132κ</v>
      </c>
      <c r="E11" s="19"/>
      <c r="F11" s="142"/>
      <c r="G11" s="142"/>
      <c r="H11" s="33"/>
      <c r="I11" s="19"/>
      <c r="J11" s="19"/>
      <c r="K11" s="235"/>
      <c r="L11" s="19"/>
      <c r="M11" s="19"/>
      <c r="N11" s="19"/>
      <c r="O11" s="19"/>
      <c r="P11" s="19">
        <f t="shared" si="0"/>
        <v>0</v>
      </c>
      <c r="Q11" s="128"/>
      <c r="R11" s="128"/>
      <c r="S11" s="154"/>
      <c r="T11" s="78"/>
    </row>
    <row r="12" spans="1:20">
      <c r="A12" s="29" t="str">
        <f>'1-συμβολαια'!A12</f>
        <v>1ο  [;;;??τραπεζας</v>
      </c>
      <c r="B12" s="87" t="str">
        <f>'1-συμβολαια'!C12</f>
        <v>δάνειο τοκοχρεωλυτικό</v>
      </c>
      <c r="C12" s="14" t="str">
        <f>'4-πολλυπρ'!D12</f>
        <v>τραπεζα ;;;??? [= ;;;???</v>
      </c>
      <c r="D12" s="14" t="str">
        <f>'4-πολλυπρ'!I12</f>
        <v>219-132κ</v>
      </c>
      <c r="E12" s="19"/>
      <c r="F12" s="142"/>
      <c r="G12" s="142"/>
      <c r="H12" s="33"/>
      <c r="I12" s="19"/>
      <c r="J12" s="19"/>
      <c r="K12" s="235"/>
      <c r="L12" s="19"/>
      <c r="M12" s="19"/>
      <c r="N12" s="19"/>
      <c r="O12" s="19"/>
      <c r="P12" s="19">
        <f t="shared" si="0"/>
        <v>0</v>
      </c>
      <c r="Q12" s="128"/>
      <c r="R12" s="128"/>
      <c r="S12" s="154"/>
      <c r="T12" s="78"/>
    </row>
    <row r="13" spans="1:20">
      <c r="A13" s="29">
        <f>'1-συμβολαια'!A13</f>
        <v>0</v>
      </c>
      <c r="B13" s="87" t="str">
        <f>'1-συμβολαια'!C13</f>
        <v>υποθήκη δανείου</v>
      </c>
      <c r="C13" s="14" t="str">
        <f>'4-πολλυπρ'!D13</f>
        <v>τραπεζα ;;;??? [= ;;;???</v>
      </c>
      <c r="D13" s="14" t="str">
        <f>'4-πολλυπρ'!I13</f>
        <v>219-132κ</v>
      </c>
      <c r="E13" s="19"/>
      <c r="F13" s="142"/>
      <c r="G13" s="142"/>
      <c r="H13" s="33"/>
      <c r="I13" s="19"/>
      <c r="J13" s="19"/>
      <c r="K13" s="235"/>
      <c r="L13" s="19"/>
      <c r="M13" s="19"/>
      <c r="N13" s="19"/>
      <c r="O13" s="19"/>
      <c r="P13" s="19">
        <f t="shared" si="0"/>
        <v>0</v>
      </c>
      <c r="Q13" s="128"/>
      <c r="R13" s="128"/>
      <c r="S13" s="154"/>
      <c r="T13" s="78"/>
    </row>
    <row r="14" spans="1:20">
      <c r="A14" s="29">
        <f>'1-συμβολαια'!A14</f>
        <v>0</v>
      </c>
      <c r="B14" s="87" t="str">
        <f>'1-συμβολαια'!C14</f>
        <v>δανείου ΤΟΚΟΙ</v>
      </c>
      <c r="C14" s="14" t="str">
        <f>'4-πολλυπρ'!D14</f>
        <v>τραπεζα ;;;??? [= ;;;???</v>
      </c>
      <c r="D14" s="14" t="str">
        <f>'4-πολλυπρ'!I14</f>
        <v>219-132κ</v>
      </c>
      <c r="E14" s="19"/>
      <c r="F14" s="142"/>
      <c r="G14" s="142"/>
      <c r="H14" s="33"/>
      <c r="I14" s="19"/>
      <c r="J14" s="19"/>
      <c r="K14" s="235"/>
      <c r="L14" s="19"/>
      <c r="M14" s="19"/>
      <c r="N14" s="19"/>
      <c r="O14" s="19"/>
      <c r="P14" s="19">
        <f t="shared" si="0"/>
        <v>0</v>
      </c>
      <c r="Q14" s="128"/>
      <c r="R14" s="128"/>
      <c r="S14" s="154"/>
      <c r="T14" s="78"/>
    </row>
    <row r="15" spans="1:20">
      <c r="A15" s="29" t="str">
        <f>'1-συμβολαια'!A15</f>
        <v>1ο  [;;;??τραπεζας</v>
      </c>
      <c r="B15" s="87" t="str">
        <f>'1-συμβολαια'!C15</f>
        <v>δάνειο τοκοχρεωλυτικό</v>
      </c>
      <c r="C15" s="14" t="str">
        <f>'4-πολλυπρ'!D15</f>
        <v>τραπεζα ;;;??? [= ;;;???</v>
      </c>
      <c r="D15" s="14" t="str">
        <f>'4-πολλυπρ'!I15</f>
        <v>219-132κ</v>
      </c>
      <c r="E15" s="19"/>
      <c r="F15" s="142"/>
      <c r="G15" s="142"/>
      <c r="H15" s="33"/>
      <c r="I15" s="19"/>
      <c r="J15" s="19"/>
      <c r="K15" s="235"/>
      <c r="L15" s="19"/>
      <c r="M15" s="19"/>
      <c r="N15" s="19"/>
      <c r="O15" s="19"/>
      <c r="P15" s="19">
        <f t="shared" si="0"/>
        <v>0</v>
      </c>
      <c r="Q15" s="128"/>
      <c r="R15" s="128"/>
      <c r="S15" s="154"/>
      <c r="T15" s="78"/>
    </row>
    <row r="16" spans="1:20">
      <c r="A16" s="29">
        <f>'1-συμβολαια'!A16</f>
        <v>0</v>
      </c>
      <c r="B16" s="87" t="str">
        <f>'1-συμβολαια'!C16</f>
        <v>υποθήκη δανείου</v>
      </c>
      <c r="C16" s="14" t="str">
        <f>'4-πολλυπρ'!D16</f>
        <v>τραπεζα ;;;??? [= ;;;???</v>
      </c>
      <c r="D16" s="14" t="str">
        <f>'4-πολλυπρ'!I16</f>
        <v>219-132κ</v>
      </c>
      <c r="E16" s="19"/>
      <c r="F16" s="142"/>
      <c r="G16" s="142"/>
      <c r="H16" s="33"/>
      <c r="I16" s="19"/>
      <c r="J16" s="19"/>
      <c r="K16" s="235"/>
      <c r="L16" s="19"/>
      <c r="M16" s="19"/>
      <c r="N16" s="19"/>
      <c r="O16" s="19"/>
      <c r="P16" s="19">
        <f t="shared" ref="P16:P23" si="1">SUM(I16:O16)</f>
        <v>0</v>
      </c>
      <c r="Q16" s="128"/>
      <c r="R16" s="128"/>
      <c r="S16" s="154"/>
      <c r="T16" s="78"/>
    </row>
    <row r="17" spans="1:20">
      <c r="A17" s="29">
        <f>'1-συμβολαια'!A17</f>
        <v>0</v>
      </c>
      <c r="B17" s="87" t="str">
        <f>'1-συμβολαια'!C17</f>
        <v>δανείου ΤΟΚΟΙ</v>
      </c>
      <c r="C17" s="14" t="str">
        <f>'4-πολλυπρ'!D17</f>
        <v>τραπεζα ;;;??? [= ;;;???</v>
      </c>
      <c r="D17" s="14" t="str">
        <f>'4-πολλυπρ'!I17</f>
        <v>219-132κ</v>
      </c>
      <c r="E17" s="19"/>
      <c r="F17" s="142"/>
      <c r="G17" s="142"/>
      <c r="H17" s="33"/>
      <c r="I17" s="19"/>
      <c r="J17" s="19"/>
      <c r="K17" s="235"/>
      <c r="L17" s="19"/>
      <c r="M17" s="19"/>
      <c r="N17" s="19"/>
      <c r="O17" s="19"/>
      <c r="P17" s="19">
        <f t="shared" si="1"/>
        <v>0</v>
      </c>
      <c r="Q17" s="128"/>
      <c r="R17" s="128"/>
      <c r="S17" s="154"/>
      <c r="T17" s="78"/>
    </row>
    <row r="18" spans="1:20">
      <c r="A18" s="29" t="str">
        <f>'1-συμβολαια'!A18</f>
        <v>1ο  [;;;??τραπεζας</v>
      </c>
      <c r="B18" s="87" t="str">
        <f>'1-συμβολαια'!C18</f>
        <v>δάνειο τοκοχρεωλυτικό</v>
      </c>
      <c r="C18" s="14" t="str">
        <f>'4-πολλυπρ'!D18</f>
        <v>τραπεζα ;;;??? [= ;;;???</v>
      </c>
      <c r="D18" s="14" t="str">
        <f>'4-πολλυπρ'!I18</f>
        <v>219-132κ</v>
      </c>
      <c r="E18" s="19"/>
      <c r="F18" s="142"/>
      <c r="G18" s="142"/>
      <c r="H18" s="33"/>
      <c r="I18" s="19"/>
      <c r="J18" s="19"/>
      <c r="K18" s="235"/>
      <c r="L18" s="19"/>
      <c r="M18" s="19"/>
      <c r="N18" s="19"/>
      <c r="O18" s="19"/>
      <c r="P18" s="19">
        <f t="shared" si="1"/>
        <v>0</v>
      </c>
      <c r="Q18" s="128"/>
      <c r="R18" s="128"/>
      <c r="S18" s="154"/>
      <c r="T18" s="78"/>
    </row>
    <row r="19" spans="1:20">
      <c r="A19" s="29">
        <f>'1-συμβολαια'!A19</f>
        <v>0</v>
      </c>
      <c r="B19" s="87" t="str">
        <f>'1-συμβολαια'!C19</f>
        <v>υποθήκη δανείου</v>
      </c>
      <c r="C19" s="14" t="str">
        <f>'4-πολλυπρ'!D19</f>
        <v>τραπεζα ;;;??? [= ;;;???</v>
      </c>
      <c r="D19" s="14" t="str">
        <f>'4-πολλυπρ'!I19</f>
        <v>219-132κ</v>
      </c>
      <c r="E19" s="19"/>
      <c r="F19" s="142"/>
      <c r="G19" s="142"/>
      <c r="H19" s="33"/>
      <c r="I19" s="19"/>
      <c r="J19" s="19"/>
      <c r="K19" s="235"/>
      <c r="L19" s="19"/>
      <c r="M19" s="19"/>
      <c r="N19" s="19"/>
      <c r="O19" s="19"/>
      <c r="P19" s="19">
        <f t="shared" si="1"/>
        <v>0</v>
      </c>
      <c r="Q19" s="128"/>
      <c r="R19" s="128"/>
      <c r="S19" s="154"/>
      <c r="T19" s="78"/>
    </row>
    <row r="20" spans="1:20">
      <c r="A20" s="29">
        <f>'1-συμβολαια'!A20</f>
        <v>0</v>
      </c>
      <c r="B20" s="87" t="str">
        <f>'1-συμβολαια'!C20</f>
        <v>δανείου ΤΟΚΟΙ</v>
      </c>
      <c r="C20" s="14" t="str">
        <f>'4-πολλυπρ'!D20</f>
        <v>τραπεζα ;;;??? [= ;;;???</v>
      </c>
      <c r="D20" s="14" t="str">
        <f>'4-πολλυπρ'!I20</f>
        <v>219-132κ</v>
      </c>
      <c r="E20" s="19"/>
      <c r="F20" s="142"/>
      <c r="G20" s="142"/>
      <c r="H20" s="33"/>
      <c r="I20" s="19"/>
      <c r="J20" s="19"/>
      <c r="K20" s="235"/>
      <c r="L20" s="19"/>
      <c r="M20" s="19"/>
      <c r="N20" s="19"/>
      <c r="O20" s="19"/>
      <c r="P20" s="19">
        <f t="shared" si="1"/>
        <v>0</v>
      </c>
      <c r="Q20" s="128"/>
      <c r="R20" s="128"/>
      <c r="S20" s="154"/>
      <c r="T20" s="78"/>
    </row>
    <row r="21" spans="1:20">
      <c r="A21" s="29" t="str">
        <f>'1-συμβολαια'!A21</f>
        <v xml:space="preserve">1ο    </v>
      </c>
      <c r="B21" s="87" t="str">
        <f>'1-συμβολαια'!C21</f>
        <v>δάνειο τοκοχρεωλυτικό</v>
      </c>
      <c r="C21" s="14" t="str">
        <f>'4-πολλυπρ'!D21</f>
        <v>τραπεζα ;;;??? [= ;;;???</v>
      </c>
      <c r="D21" s="14" t="str">
        <f>'4-πολλυπρ'!I21</f>
        <v>219-132κ</v>
      </c>
      <c r="E21" s="19"/>
      <c r="F21" s="142"/>
      <c r="G21" s="142"/>
      <c r="H21" s="33"/>
      <c r="I21" s="19"/>
      <c r="J21" s="19"/>
      <c r="K21" s="235"/>
      <c r="L21" s="19"/>
      <c r="M21" s="19"/>
      <c r="N21" s="19"/>
      <c r="O21" s="19"/>
      <c r="P21" s="19">
        <f t="shared" si="1"/>
        <v>0</v>
      </c>
      <c r="Q21" s="128"/>
      <c r="R21" s="128"/>
      <c r="S21" s="154"/>
      <c r="T21" s="78"/>
    </row>
    <row r="22" spans="1:20">
      <c r="A22" s="29">
        <f>'1-συμβολαια'!A22</f>
        <v>0</v>
      </c>
      <c r="B22" s="87" t="str">
        <f>'1-συμβολαια'!C22</f>
        <v>υποθήκη δανείου</v>
      </c>
      <c r="C22" s="14" t="str">
        <f>'4-πολλυπρ'!D22</f>
        <v>τραπεζα ;;;??? [= ;;;???</v>
      </c>
      <c r="D22" s="14" t="str">
        <f>'4-πολλυπρ'!I22</f>
        <v>219-132κ</v>
      </c>
      <c r="E22" s="19"/>
      <c r="F22" s="142"/>
      <c r="G22" s="142"/>
      <c r="H22" s="33"/>
      <c r="I22" s="19"/>
      <c r="J22" s="19"/>
      <c r="K22" s="235"/>
      <c r="L22" s="19"/>
      <c r="M22" s="19"/>
      <c r="N22" s="19"/>
      <c r="O22" s="19"/>
      <c r="P22" s="19">
        <f t="shared" si="1"/>
        <v>0</v>
      </c>
      <c r="Q22" s="128"/>
      <c r="R22" s="128"/>
      <c r="S22" s="154"/>
      <c r="T22" s="78"/>
    </row>
    <row r="23" spans="1:20">
      <c r="A23" s="29">
        <f>'1-συμβολαια'!A23</f>
        <v>0</v>
      </c>
      <c r="B23" s="87" t="str">
        <f>'1-συμβολαια'!C23</f>
        <v>δανείου ΤΟΚΟΙ</v>
      </c>
      <c r="C23" s="14" t="str">
        <f>'4-πολλυπρ'!D23</f>
        <v>τραπεζα ;;;??? [= ;;;???</v>
      </c>
      <c r="D23" s="14" t="str">
        <f>'4-πολλυπρ'!I23</f>
        <v>219-132κ</v>
      </c>
      <c r="E23" s="19"/>
      <c r="F23" s="142"/>
      <c r="G23" s="142"/>
      <c r="H23" s="33"/>
      <c r="I23" s="19"/>
      <c r="J23" s="19"/>
      <c r="K23" s="235"/>
      <c r="L23" s="19"/>
      <c r="M23" s="19"/>
      <c r="N23" s="19"/>
      <c r="O23" s="19"/>
      <c r="P23" s="19">
        <f t="shared" si="1"/>
        <v>0</v>
      </c>
      <c r="Q23" s="128"/>
      <c r="R23" s="128"/>
      <c r="S23" s="154"/>
      <c r="T23" s="78"/>
    </row>
    <row r="24" spans="1:20">
      <c r="A24" s="612" t="s">
        <v>35</v>
      </c>
      <c r="B24" s="613"/>
      <c r="C24" s="613"/>
      <c r="D24" s="614"/>
      <c r="E24" s="69">
        <f>SUM(E3:E23)</f>
        <v>0</v>
      </c>
      <c r="F24" s="64"/>
      <c r="G24" s="64"/>
      <c r="H24" s="64"/>
      <c r="I24" s="69">
        <f t="shared" ref="I24:Q24" si="2">SUM(I3:I23)</f>
        <v>0</v>
      </c>
      <c r="J24" s="69">
        <f t="shared" si="2"/>
        <v>0</v>
      </c>
      <c r="K24" s="69">
        <f t="shared" si="2"/>
        <v>0</v>
      </c>
      <c r="L24" s="69">
        <f t="shared" si="2"/>
        <v>0</v>
      </c>
      <c r="M24" s="69">
        <f t="shared" si="2"/>
        <v>0</v>
      </c>
      <c r="N24" s="69">
        <f t="shared" si="2"/>
        <v>0</v>
      </c>
      <c r="O24" s="69">
        <f t="shared" si="2"/>
        <v>0</v>
      </c>
      <c r="P24" s="69">
        <f t="shared" si="2"/>
        <v>0</v>
      </c>
      <c r="Q24" s="80">
        <f t="shared" si="2"/>
        <v>0</v>
      </c>
      <c r="R24" s="143"/>
      <c r="S24" s="3"/>
      <c r="T24" s="3"/>
    </row>
    <row r="26" spans="1:20" ht="15.75" customHeight="1">
      <c r="I26" s="134" t="s">
        <v>508</v>
      </c>
      <c r="L26" s="134" t="s">
        <v>509</v>
      </c>
      <c r="R26" s="155"/>
      <c r="S26" s="84"/>
      <c r="T26" s="155"/>
    </row>
    <row r="27" spans="1:20">
      <c r="F27" s="162" t="s">
        <v>154</v>
      </c>
      <c r="G27" s="115"/>
      <c r="H27" s="79"/>
      <c r="L27" s="177" t="s">
        <v>194</v>
      </c>
      <c r="R27" s="2"/>
    </row>
    <row r="28" spans="1:20">
      <c r="F28" s="79"/>
      <c r="G28" s="115" t="s">
        <v>155</v>
      </c>
      <c r="M28" s="176" t="s">
        <v>195</v>
      </c>
      <c r="Q28" s="2"/>
      <c r="R28" s="2"/>
    </row>
    <row r="29" spans="1:20">
      <c r="N29" s="156" t="s">
        <v>196</v>
      </c>
      <c r="Q29" s="2"/>
      <c r="R29" s="2"/>
    </row>
    <row r="30" spans="1:20">
      <c r="Q30" s="2"/>
      <c r="R30" s="2"/>
    </row>
    <row r="31" spans="1:20">
      <c r="B31" s="132"/>
    </row>
    <row r="32" spans="1:20">
      <c r="B32" s="133"/>
    </row>
  </sheetData>
  <mergeCells count="6">
    <mergeCell ref="I1:P1"/>
    <mergeCell ref="Q1:T2"/>
    <mergeCell ref="A1:D1"/>
    <mergeCell ref="A24:D2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46"/>
  <sheetViews>
    <sheetView workbookViewId="0">
      <pane ySplit="2" topLeftCell="A3" activePane="bottomLeft" state="frozen"/>
      <selection pane="bottomLeft" activeCell="C44" sqref="C44"/>
    </sheetView>
  </sheetViews>
  <sheetFormatPr defaultRowHeight="11.25"/>
  <cols>
    <col min="1" max="1" width="13.7109375" style="7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40" t="s">
        <v>317</v>
      </c>
      <c r="B1" s="641"/>
      <c r="C1" s="641"/>
      <c r="D1" s="641"/>
      <c r="E1" s="641"/>
      <c r="F1" s="641"/>
      <c r="G1" s="641"/>
      <c r="H1" s="641"/>
      <c r="I1" s="641"/>
      <c r="J1" s="641"/>
      <c r="K1" s="641"/>
      <c r="L1" s="641"/>
      <c r="M1" s="641"/>
      <c r="N1" s="641"/>
      <c r="O1" s="641"/>
      <c r="P1" s="641"/>
      <c r="Q1" s="641"/>
      <c r="R1" s="641"/>
      <c r="S1" s="641"/>
      <c r="T1" s="641"/>
      <c r="U1" s="641"/>
      <c r="V1" s="641"/>
      <c r="W1" s="641"/>
      <c r="X1" s="641"/>
      <c r="Y1" s="641"/>
      <c r="Z1" s="641"/>
      <c r="AA1" s="641"/>
      <c r="AB1" s="641"/>
      <c r="AC1" s="641"/>
      <c r="AD1" s="641"/>
      <c r="AE1" s="642" t="s">
        <v>45</v>
      </c>
      <c r="AF1" s="644" t="s">
        <v>510</v>
      </c>
      <c r="AG1" s="646" t="s">
        <v>33</v>
      </c>
      <c r="AH1" s="648" t="s">
        <v>327</v>
      </c>
      <c r="AI1" s="650" t="s">
        <v>83</v>
      </c>
      <c r="AJ1" s="651"/>
      <c r="AK1" s="651"/>
      <c r="AL1" s="652"/>
    </row>
    <row r="2" spans="1:38" ht="12" thickBot="1">
      <c r="A2" s="492"/>
      <c r="B2" s="203" t="s">
        <v>326</v>
      </c>
      <c r="C2" s="203" t="s">
        <v>84</v>
      </c>
      <c r="D2" s="204" t="s">
        <v>318</v>
      </c>
      <c r="E2" s="180" t="s">
        <v>31</v>
      </c>
      <c r="F2" s="180" t="s">
        <v>319</v>
      </c>
      <c r="G2" s="180" t="s">
        <v>320</v>
      </c>
      <c r="H2" s="180" t="s">
        <v>321</v>
      </c>
      <c r="I2" s="180" t="s">
        <v>322</v>
      </c>
      <c r="J2" s="180" t="s">
        <v>323</v>
      </c>
      <c r="K2" s="610" t="s">
        <v>29</v>
      </c>
      <c r="L2" s="611"/>
      <c r="M2" s="189" t="s">
        <v>324</v>
      </c>
      <c r="N2" s="189" t="s">
        <v>31</v>
      </c>
      <c r="O2" s="189" t="s">
        <v>319</v>
      </c>
      <c r="P2" s="189" t="s">
        <v>320</v>
      </c>
      <c r="Q2" s="189" t="s">
        <v>321</v>
      </c>
      <c r="R2" s="189" t="s">
        <v>322</v>
      </c>
      <c r="S2" s="189" t="s">
        <v>323</v>
      </c>
      <c r="T2" s="618" t="s">
        <v>29</v>
      </c>
      <c r="U2" s="619"/>
      <c r="V2" s="180" t="s">
        <v>325</v>
      </c>
      <c r="W2" s="180" t="s">
        <v>31</v>
      </c>
      <c r="X2" s="180" t="s">
        <v>319</v>
      </c>
      <c r="Y2" s="180" t="s">
        <v>320</v>
      </c>
      <c r="Z2" s="180" t="s">
        <v>321</v>
      </c>
      <c r="AA2" s="180" t="s">
        <v>322</v>
      </c>
      <c r="AB2" s="180" t="s">
        <v>323</v>
      </c>
      <c r="AC2" s="610" t="s">
        <v>29</v>
      </c>
      <c r="AD2" s="611"/>
      <c r="AE2" s="643"/>
      <c r="AF2" s="645"/>
      <c r="AG2" s="647"/>
      <c r="AH2" s="649"/>
      <c r="AI2" s="653"/>
      <c r="AJ2" s="654"/>
      <c r="AK2" s="654"/>
      <c r="AL2" s="655"/>
    </row>
    <row r="3" spans="1:38" s="5" customFormat="1">
      <c r="A3" s="493" t="str">
        <f>'1-συμβολαια'!A3</f>
        <v>1ο  [;;;??τραπεζας</v>
      </c>
      <c r="B3" s="71" t="str">
        <f>'1-συμβολαια'!C3</f>
        <v>δάνειο τοκοχρεωλυτικό</v>
      </c>
      <c r="C3" s="306">
        <f>'1-συμβολαια'!D3</f>
        <v>1100000</v>
      </c>
      <c r="D3" s="306">
        <f t="shared" ref="D3:D18" si="0">C3*1.3%</f>
        <v>14300.000000000002</v>
      </c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0">
        <f t="shared" ref="AE3:AE18" si="1">D3+M3+V3</f>
        <v>14300.000000000002</v>
      </c>
      <c r="AF3" s="300">
        <f t="shared" ref="AF3:AF18" si="2">E3+N3+W3</f>
        <v>0</v>
      </c>
      <c r="AG3" s="300">
        <f t="shared" ref="AG3:AG18" si="3">AE3-AF3</f>
        <v>14300.000000000002</v>
      </c>
      <c r="AH3" s="71"/>
      <c r="AI3" s="71"/>
      <c r="AJ3" s="71"/>
      <c r="AK3" s="71"/>
      <c r="AL3" s="71"/>
    </row>
    <row r="4" spans="1:38" s="5" customFormat="1">
      <c r="A4" s="493"/>
      <c r="B4" s="71" t="str">
        <f>'1-συμβολαια'!C4</f>
        <v>υποθήκη δανείου</v>
      </c>
      <c r="C4" s="306">
        <f>'1-συμβολαια'!D4</f>
        <v>1100000</v>
      </c>
      <c r="D4" s="306">
        <f t="shared" si="0"/>
        <v>14300.000000000002</v>
      </c>
      <c r="E4" s="306"/>
      <c r="F4" s="306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306"/>
      <c r="U4" s="306"/>
      <c r="V4" s="306"/>
      <c r="W4" s="306"/>
      <c r="X4" s="306"/>
      <c r="Y4" s="306"/>
      <c r="Z4" s="306"/>
      <c r="AA4" s="306"/>
      <c r="AB4" s="306"/>
      <c r="AC4" s="306"/>
      <c r="AD4" s="306"/>
      <c r="AE4" s="300">
        <f t="shared" si="1"/>
        <v>14300.000000000002</v>
      </c>
      <c r="AF4" s="300">
        <f t="shared" si="2"/>
        <v>0</v>
      </c>
      <c r="AG4" s="300">
        <f t="shared" si="3"/>
        <v>14300.000000000002</v>
      </c>
      <c r="AH4" s="71"/>
      <c r="AI4" s="71"/>
      <c r="AJ4" s="71"/>
      <c r="AK4" s="71"/>
      <c r="AL4" s="71"/>
    </row>
    <row r="5" spans="1:38" s="5" customFormat="1">
      <c r="A5" s="493"/>
      <c r="B5" s="71" t="str">
        <f>'1-συμβολαια'!C5</f>
        <v>δανείου ΤΟΚΟΙ</v>
      </c>
      <c r="C5" s="306">
        <f>'1-συμβολαια'!D5</f>
        <v>2222222</v>
      </c>
      <c r="D5" s="306">
        <f t="shared" si="0"/>
        <v>28888.886000000002</v>
      </c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>
        <f t="shared" si="1"/>
        <v>28888.886000000002</v>
      </c>
      <c r="AF5" s="306">
        <f t="shared" si="2"/>
        <v>0</v>
      </c>
      <c r="AG5" s="306">
        <f t="shared" si="3"/>
        <v>28888.886000000002</v>
      </c>
      <c r="AH5" s="71"/>
      <c r="AI5" s="71"/>
      <c r="AJ5" s="71"/>
      <c r="AK5" s="71"/>
      <c r="AL5" s="71"/>
    </row>
    <row r="6" spans="1:38" s="5" customFormat="1">
      <c r="A6" s="494" t="str">
        <f>'1-συμβολαια'!A6</f>
        <v>1ο  [;;;??τραπεζας</v>
      </c>
      <c r="B6" s="71" t="str">
        <f>'1-συμβολαια'!C6</f>
        <v>δάνειο τοκοχρεωλυτικό</v>
      </c>
      <c r="C6" s="306">
        <f>'1-συμβολαια'!D6</f>
        <v>600000</v>
      </c>
      <c r="D6" s="306">
        <f t="shared" si="0"/>
        <v>7800.0000000000009</v>
      </c>
      <c r="E6" s="306"/>
      <c r="F6" s="306"/>
      <c r="G6" s="306"/>
      <c r="H6" s="306"/>
      <c r="I6" s="306"/>
      <c r="J6" s="306"/>
      <c r="K6" s="306"/>
      <c r="L6" s="306"/>
      <c r="M6" s="306"/>
      <c r="N6" s="306"/>
      <c r="O6" s="306"/>
      <c r="P6" s="306"/>
      <c r="Q6" s="306"/>
      <c r="R6" s="306"/>
      <c r="S6" s="306"/>
      <c r="T6" s="306"/>
      <c r="U6" s="306"/>
      <c r="V6" s="306"/>
      <c r="W6" s="306"/>
      <c r="X6" s="306"/>
      <c r="Y6" s="306"/>
      <c r="Z6" s="306"/>
      <c r="AA6" s="306"/>
      <c r="AB6" s="306"/>
      <c r="AC6" s="306"/>
      <c r="AD6" s="306"/>
      <c r="AE6" s="306">
        <f t="shared" si="1"/>
        <v>7800.0000000000009</v>
      </c>
      <c r="AF6" s="306">
        <f t="shared" si="2"/>
        <v>0</v>
      </c>
      <c r="AG6" s="306">
        <f t="shared" si="3"/>
        <v>7800.0000000000009</v>
      </c>
      <c r="AH6" s="71"/>
      <c r="AI6" s="71"/>
      <c r="AJ6" s="71"/>
      <c r="AK6" s="71"/>
      <c r="AL6" s="71"/>
    </row>
    <row r="7" spans="1:38" s="5" customFormat="1">
      <c r="A7" s="494">
        <f>'1-συμβολαια'!A7</f>
        <v>0</v>
      </c>
      <c r="B7" s="71" t="str">
        <f>'1-συμβολαια'!C7</f>
        <v>υποθήκη δανείου</v>
      </c>
      <c r="C7" s="306">
        <f>'1-συμβολαια'!D7</f>
        <v>600000</v>
      </c>
      <c r="D7" s="306">
        <f t="shared" si="0"/>
        <v>7800.0000000000009</v>
      </c>
      <c r="E7" s="306"/>
      <c r="F7" s="306"/>
      <c r="G7" s="306"/>
      <c r="H7" s="306"/>
      <c r="I7" s="306"/>
      <c r="J7" s="306"/>
      <c r="K7" s="306"/>
      <c r="L7" s="306"/>
      <c r="M7" s="306"/>
      <c r="N7" s="306"/>
      <c r="O7" s="306"/>
      <c r="P7" s="306"/>
      <c r="Q7" s="306"/>
      <c r="R7" s="306"/>
      <c r="S7" s="306"/>
      <c r="T7" s="306"/>
      <c r="U7" s="306"/>
      <c r="V7" s="306"/>
      <c r="W7" s="306"/>
      <c r="X7" s="306"/>
      <c r="Y7" s="306"/>
      <c r="Z7" s="306"/>
      <c r="AA7" s="306"/>
      <c r="AB7" s="306"/>
      <c r="AC7" s="306"/>
      <c r="AD7" s="306"/>
      <c r="AE7" s="306">
        <f t="shared" si="1"/>
        <v>7800.0000000000009</v>
      </c>
      <c r="AF7" s="306">
        <f t="shared" si="2"/>
        <v>0</v>
      </c>
      <c r="AG7" s="306">
        <f t="shared" si="3"/>
        <v>7800.0000000000009</v>
      </c>
      <c r="AH7" s="71"/>
      <c r="AI7" s="71"/>
      <c r="AJ7" s="71"/>
      <c r="AK7" s="71"/>
      <c r="AL7" s="71"/>
    </row>
    <row r="8" spans="1:38" s="5" customFormat="1">
      <c r="A8" s="494">
        <f>'1-συμβολαια'!A8</f>
        <v>0</v>
      </c>
      <c r="B8" s="71" t="str">
        <f>'1-συμβολαια'!C8</f>
        <v>δανείου ΤΟΚΟΙ</v>
      </c>
      <c r="C8" s="306">
        <f>'1-συμβολαια'!D8</f>
        <v>1222222</v>
      </c>
      <c r="D8" s="306">
        <f t="shared" si="0"/>
        <v>15888.886000000002</v>
      </c>
      <c r="E8" s="306"/>
      <c r="F8" s="306"/>
      <c r="G8" s="306"/>
      <c r="H8" s="306"/>
      <c r="I8" s="306"/>
      <c r="J8" s="306"/>
      <c r="K8" s="306"/>
      <c r="L8" s="306"/>
      <c r="M8" s="306"/>
      <c r="N8" s="306"/>
      <c r="O8" s="306"/>
      <c r="P8" s="306"/>
      <c r="Q8" s="306"/>
      <c r="R8" s="306"/>
      <c r="S8" s="306"/>
      <c r="T8" s="306"/>
      <c r="U8" s="306"/>
      <c r="V8" s="306"/>
      <c r="W8" s="306"/>
      <c r="X8" s="306"/>
      <c r="Y8" s="306"/>
      <c r="Z8" s="306"/>
      <c r="AA8" s="306"/>
      <c r="AB8" s="306"/>
      <c r="AC8" s="306"/>
      <c r="AD8" s="306"/>
      <c r="AE8" s="306">
        <f t="shared" si="1"/>
        <v>15888.886000000002</v>
      </c>
      <c r="AF8" s="306">
        <f t="shared" si="2"/>
        <v>0</v>
      </c>
      <c r="AG8" s="306">
        <f t="shared" si="3"/>
        <v>15888.886000000002</v>
      </c>
      <c r="AH8" s="71"/>
      <c r="AI8" s="71"/>
      <c r="AJ8" s="71"/>
      <c r="AK8" s="71"/>
      <c r="AL8" s="71"/>
    </row>
    <row r="9" spans="1:38" s="5" customFormat="1">
      <c r="A9" s="493" t="str">
        <f>'1-συμβολαια'!A9</f>
        <v>1ο  [;;;??τραπεζας</v>
      </c>
      <c r="B9" s="71" t="str">
        <f>'1-συμβολαια'!C9</f>
        <v>δάνειο τοκοχρεωλυτικό</v>
      </c>
      <c r="C9" s="306">
        <f>'1-συμβολαια'!D9</f>
        <v>700000</v>
      </c>
      <c r="D9" s="306">
        <f t="shared" si="0"/>
        <v>9100</v>
      </c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06"/>
      <c r="R9" s="306"/>
      <c r="S9" s="306"/>
      <c r="T9" s="306"/>
      <c r="U9" s="306"/>
      <c r="V9" s="306"/>
      <c r="W9" s="306"/>
      <c r="X9" s="306"/>
      <c r="Y9" s="306"/>
      <c r="Z9" s="306"/>
      <c r="AA9" s="306"/>
      <c r="AB9" s="306"/>
      <c r="AC9" s="306"/>
      <c r="AD9" s="306"/>
      <c r="AE9" s="300">
        <f t="shared" si="1"/>
        <v>9100</v>
      </c>
      <c r="AF9" s="300">
        <f t="shared" si="2"/>
        <v>0</v>
      </c>
      <c r="AG9" s="300">
        <f t="shared" si="3"/>
        <v>9100</v>
      </c>
      <c r="AH9" s="71"/>
      <c r="AI9" s="71"/>
      <c r="AJ9" s="71"/>
      <c r="AK9" s="71"/>
      <c r="AL9" s="71"/>
    </row>
    <row r="10" spans="1:38" s="5" customFormat="1">
      <c r="A10" s="493">
        <f>'1-συμβολαια'!A10</f>
        <v>0</v>
      </c>
      <c r="B10" s="71" t="str">
        <f>'1-συμβολαια'!C10</f>
        <v>υποθήκη δανείου</v>
      </c>
      <c r="C10" s="306">
        <f>'1-συμβολαια'!D10</f>
        <v>700000</v>
      </c>
      <c r="D10" s="306">
        <f t="shared" si="0"/>
        <v>9100</v>
      </c>
      <c r="E10" s="306"/>
      <c r="F10" s="306"/>
      <c r="G10" s="306"/>
      <c r="H10" s="306"/>
      <c r="I10" s="306"/>
      <c r="J10" s="306"/>
      <c r="K10" s="306"/>
      <c r="L10" s="306"/>
      <c r="M10" s="306"/>
      <c r="N10" s="306"/>
      <c r="O10" s="306"/>
      <c r="P10" s="306"/>
      <c r="Q10" s="306"/>
      <c r="R10" s="306"/>
      <c r="S10" s="306"/>
      <c r="T10" s="306"/>
      <c r="U10" s="306"/>
      <c r="V10" s="306"/>
      <c r="W10" s="306"/>
      <c r="X10" s="306"/>
      <c r="Y10" s="306"/>
      <c r="Z10" s="306"/>
      <c r="AA10" s="306"/>
      <c r="AB10" s="306"/>
      <c r="AC10" s="306"/>
      <c r="AD10" s="306"/>
      <c r="AE10" s="300">
        <f t="shared" si="1"/>
        <v>9100</v>
      </c>
      <c r="AF10" s="300">
        <f t="shared" si="2"/>
        <v>0</v>
      </c>
      <c r="AG10" s="300">
        <f t="shared" si="3"/>
        <v>9100</v>
      </c>
      <c r="AH10" s="71"/>
      <c r="AI10" s="71"/>
      <c r="AJ10" s="71"/>
      <c r="AK10" s="71"/>
      <c r="AL10" s="71"/>
    </row>
    <row r="11" spans="1:38" s="5" customFormat="1">
      <c r="A11" s="493">
        <f>'1-συμβολαια'!A11</f>
        <v>0</v>
      </c>
      <c r="B11" s="71" t="str">
        <f>'1-συμβολαια'!C11</f>
        <v>δανείου ΤΟΚΟΙ</v>
      </c>
      <c r="C11" s="306">
        <f>'1-συμβολαια'!D11</f>
        <v>1444444</v>
      </c>
      <c r="D11" s="306">
        <f t="shared" si="0"/>
        <v>18777.772000000001</v>
      </c>
      <c r="E11" s="306"/>
      <c r="F11" s="306"/>
      <c r="G11" s="306"/>
      <c r="H11" s="306"/>
      <c r="I11" s="306"/>
      <c r="J11" s="306"/>
      <c r="K11" s="306"/>
      <c r="L11" s="306"/>
      <c r="M11" s="306"/>
      <c r="N11" s="306"/>
      <c r="O11" s="306"/>
      <c r="P11" s="306"/>
      <c r="Q11" s="306"/>
      <c r="R11" s="306"/>
      <c r="S11" s="306"/>
      <c r="T11" s="306"/>
      <c r="U11" s="306"/>
      <c r="V11" s="306"/>
      <c r="W11" s="306"/>
      <c r="X11" s="306"/>
      <c r="Y11" s="306"/>
      <c r="Z11" s="306"/>
      <c r="AA11" s="306"/>
      <c r="AB11" s="306"/>
      <c r="AC11" s="306"/>
      <c r="AD11" s="306"/>
      <c r="AE11" s="300">
        <f t="shared" si="1"/>
        <v>18777.772000000001</v>
      </c>
      <c r="AF11" s="300">
        <f t="shared" si="2"/>
        <v>0</v>
      </c>
      <c r="AG11" s="300">
        <f t="shared" si="3"/>
        <v>18777.772000000001</v>
      </c>
      <c r="AH11" s="71"/>
      <c r="AI11" s="71"/>
      <c r="AJ11" s="71"/>
      <c r="AK11" s="71"/>
      <c r="AL11" s="71"/>
    </row>
    <row r="12" spans="1:38" s="5" customFormat="1">
      <c r="A12" s="494" t="str">
        <f>'1-συμβολαια'!A12</f>
        <v>1ο  [;;;??τραπεζας</v>
      </c>
      <c r="B12" s="71" t="str">
        <f>'1-συμβολαια'!C12</f>
        <v>δάνειο τοκοχρεωλυτικό</v>
      </c>
      <c r="C12" s="306">
        <f>'1-συμβολαια'!D12</f>
        <v>1300000</v>
      </c>
      <c r="D12" s="306">
        <f t="shared" si="0"/>
        <v>16900</v>
      </c>
      <c r="E12" s="306"/>
      <c r="F12" s="306"/>
      <c r="G12" s="306"/>
      <c r="H12" s="306"/>
      <c r="I12" s="306"/>
      <c r="J12" s="306"/>
      <c r="K12" s="306"/>
      <c r="L12" s="306"/>
      <c r="M12" s="306"/>
      <c r="N12" s="306"/>
      <c r="O12" s="306"/>
      <c r="P12" s="306"/>
      <c r="Q12" s="306"/>
      <c r="R12" s="306"/>
      <c r="S12" s="306"/>
      <c r="T12" s="306"/>
      <c r="U12" s="306"/>
      <c r="V12" s="306"/>
      <c r="W12" s="306"/>
      <c r="X12" s="306"/>
      <c r="Y12" s="306"/>
      <c r="Z12" s="306"/>
      <c r="AA12" s="306"/>
      <c r="AB12" s="306"/>
      <c r="AC12" s="306"/>
      <c r="AD12" s="306"/>
      <c r="AE12" s="300">
        <f t="shared" si="1"/>
        <v>16900</v>
      </c>
      <c r="AF12" s="300">
        <f t="shared" si="2"/>
        <v>0</v>
      </c>
      <c r="AG12" s="300">
        <f t="shared" si="3"/>
        <v>16900</v>
      </c>
      <c r="AH12" s="71"/>
      <c r="AI12" s="71"/>
      <c r="AJ12" s="71"/>
      <c r="AK12" s="71"/>
      <c r="AL12" s="71"/>
    </row>
    <row r="13" spans="1:38" s="5" customFormat="1">
      <c r="A13" s="494">
        <f>'1-συμβολαια'!A13</f>
        <v>0</v>
      </c>
      <c r="B13" s="71" t="str">
        <f>'1-συμβολαια'!C13</f>
        <v>υποθήκη δανείου</v>
      </c>
      <c r="C13" s="306">
        <f>'1-συμβολαια'!D13</f>
        <v>1300000</v>
      </c>
      <c r="D13" s="306">
        <f t="shared" si="0"/>
        <v>16900</v>
      </c>
      <c r="E13" s="306"/>
      <c r="F13" s="306"/>
      <c r="G13" s="306"/>
      <c r="H13" s="306"/>
      <c r="I13" s="306"/>
      <c r="J13" s="306"/>
      <c r="K13" s="306"/>
      <c r="L13" s="306"/>
      <c r="M13" s="306"/>
      <c r="N13" s="306"/>
      <c r="O13" s="306"/>
      <c r="P13" s="306"/>
      <c r="Q13" s="306"/>
      <c r="R13" s="306"/>
      <c r="S13" s="306"/>
      <c r="T13" s="306"/>
      <c r="U13" s="306"/>
      <c r="V13" s="306"/>
      <c r="W13" s="306"/>
      <c r="X13" s="306"/>
      <c r="Y13" s="306"/>
      <c r="Z13" s="306"/>
      <c r="AA13" s="306"/>
      <c r="AB13" s="306"/>
      <c r="AC13" s="306"/>
      <c r="AD13" s="306"/>
      <c r="AE13" s="300">
        <f t="shared" si="1"/>
        <v>16900</v>
      </c>
      <c r="AF13" s="300">
        <f t="shared" si="2"/>
        <v>0</v>
      </c>
      <c r="AG13" s="300">
        <f t="shared" si="3"/>
        <v>16900</v>
      </c>
      <c r="AH13" s="71"/>
      <c r="AI13" s="71"/>
      <c r="AJ13" s="71"/>
      <c r="AK13" s="71"/>
      <c r="AL13" s="71"/>
    </row>
    <row r="14" spans="1:38" s="5" customFormat="1">
      <c r="A14" s="494">
        <f>'1-συμβολαια'!A14</f>
        <v>0</v>
      </c>
      <c r="B14" s="71" t="str">
        <f>'1-συμβολαια'!C14</f>
        <v>δανείου ΤΟΚΟΙ</v>
      </c>
      <c r="C14" s="306">
        <f>'1-συμβολαια'!D14</f>
        <v>2666666</v>
      </c>
      <c r="D14" s="306">
        <f t="shared" si="0"/>
        <v>34666.658000000003</v>
      </c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06"/>
      <c r="Y14" s="306"/>
      <c r="Z14" s="306"/>
      <c r="AA14" s="306"/>
      <c r="AB14" s="306"/>
      <c r="AC14" s="306"/>
      <c r="AD14" s="306"/>
      <c r="AE14" s="300">
        <f t="shared" si="1"/>
        <v>34666.658000000003</v>
      </c>
      <c r="AF14" s="300">
        <f t="shared" si="2"/>
        <v>0</v>
      </c>
      <c r="AG14" s="300">
        <f t="shared" si="3"/>
        <v>34666.658000000003</v>
      </c>
      <c r="AH14" s="71"/>
      <c r="AI14" s="71"/>
      <c r="AJ14" s="71"/>
      <c r="AK14" s="71"/>
      <c r="AL14" s="71"/>
    </row>
    <row r="15" spans="1:38" s="5" customFormat="1">
      <c r="A15" s="493" t="str">
        <f>'1-συμβολαια'!A15</f>
        <v>1ο  [;;;??τραπεζας</v>
      </c>
      <c r="B15" s="71" t="str">
        <f>'1-συμβολαια'!C15</f>
        <v>δάνειο τοκοχρεωλυτικό</v>
      </c>
      <c r="C15" s="306">
        <f>'1-συμβολαια'!D15</f>
        <v>2300000</v>
      </c>
      <c r="D15" s="306">
        <f t="shared" si="0"/>
        <v>29900.000000000004</v>
      </c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0">
        <f t="shared" si="1"/>
        <v>29900.000000000004</v>
      </c>
      <c r="AF15" s="300">
        <f t="shared" si="2"/>
        <v>0</v>
      </c>
      <c r="AG15" s="300">
        <f t="shared" si="3"/>
        <v>29900.000000000004</v>
      </c>
      <c r="AH15" s="71"/>
      <c r="AI15" s="71"/>
      <c r="AJ15" s="71"/>
      <c r="AK15" s="71"/>
      <c r="AL15" s="71"/>
    </row>
    <row r="16" spans="1:38" s="5" customFormat="1">
      <c r="A16" s="493">
        <f>'1-συμβολαια'!A16</f>
        <v>0</v>
      </c>
      <c r="B16" s="71" t="str">
        <f>'1-συμβολαια'!C16</f>
        <v>υποθήκη δανείου</v>
      </c>
      <c r="C16" s="306">
        <f>'1-συμβολαια'!D16</f>
        <v>2300000</v>
      </c>
      <c r="D16" s="306">
        <f t="shared" si="0"/>
        <v>29900.000000000004</v>
      </c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06"/>
      <c r="AA16" s="306"/>
      <c r="AB16" s="306"/>
      <c r="AC16" s="306"/>
      <c r="AD16" s="306"/>
      <c r="AE16" s="300">
        <f t="shared" si="1"/>
        <v>29900.000000000004</v>
      </c>
      <c r="AF16" s="300">
        <f t="shared" si="2"/>
        <v>0</v>
      </c>
      <c r="AG16" s="300">
        <f t="shared" si="3"/>
        <v>29900.000000000004</v>
      </c>
      <c r="AH16" s="71"/>
      <c r="AI16" s="71"/>
      <c r="AJ16" s="71"/>
      <c r="AK16" s="71"/>
      <c r="AL16" s="71"/>
    </row>
    <row r="17" spans="1:38" s="5" customFormat="1">
      <c r="A17" s="493">
        <f>'1-συμβολαια'!A17</f>
        <v>0</v>
      </c>
      <c r="B17" s="71" t="str">
        <f>'1-συμβολαια'!C17</f>
        <v>δανείου ΤΟΚΟΙ</v>
      </c>
      <c r="C17" s="306">
        <f>'1-συμβολαια'!D17</f>
        <v>4666666</v>
      </c>
      <c r="D17" s="306">
        <f t="shared" si="0"/>
        <v>60666.658000000003</v>
      </c>
      <c r="E17" s="306"/>
      <c r="F17" s="306"/>
      <c r="G17" s="306"/>
      <c r="H17" s="306"/>
      <c r="I17" s="306"/>
      <c r="J17" s="306"/>
      <c r="K17" s="306"/>
      <c r="L17" s="306"/>
      <c r="M17" s="306"/>
      <c r="N17" s="306"/>
      <c r="O17" s="306"/>
      <c r="P17" s="306"/>
      <c r="Q17" s="306"/>
      <c r="R17" s="306"/>
      <c r="S17" s="306"/>
      <c r="T17" s="306"/>
      <c r="U17" s="306"/>
      <c r="V17" s="306"/>
      <c r="W17" s="306"/>
      <c r="X17" s="306"/>
      <c r="Y17" s="306"/>
      <c r="Z17" s="306"/>
      <c r="AA17" s="306"/>
      <c r="AB17" s="306"/>
      <c r="AC17" s="306"/>
      <c r="AD17" s="306"/>
      <c r="AE17" s="300">
        <f t="shared" si="1"/>
        <v>60666.658000000003</v>
      </c>
      <c r="AF17" s="300">
        <f t="shared" si="2"/>
        <v>0</v>
      </c>
      <c r="AG17" s="300">
        <f t="shared" si="3"/>
        <v>60666.658000000003</v>
      </c>
      <c r="AH17" s="71"/>
      <c r="AI17" s="71"/>
      <c r="AJ17" s="71"/>
      <c r="AK17" s="71"/>
      <c r="AL17" s="71"/>
    </row>
    <row r="18" spans="1:38" s="5" customFormat="1">
      <c r="A18" s="494" t="str">
        <f>'1-συμβολαια'!A18</f>
        <v>1ο  [;;;??τραπεζας</v>
      </c>
      <c r="B18" s="71" t="str">
        <f>'1-συμβολαια'!C18</f>
        <v>δάνειο τοκοχρεωλυτικό</v>
      </c>
      <c r="C18" s="306">
        <f>'1-συμβολαια'!D18</f>
        <v>900000</v>
      </c>
      <c r="D18" s="306">
        <f t="shared" si="0"/>
        <v>11700.000000000002</v>
      </c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0">
        <f t="shared" si="1"/>
        <v>11700.000000000002</v>
      </c>
      <c r="AF18" s="300">
        <f t="shared" si="2"/>
        <v>0</v>
      </c>
      <c r="AG18" s="300">
        <f t="shared" si="3"/>
        <v>11700.000000000002</v>
      </c>
      <c r="AH18" s="71"/>
      <c r="AI18" s="71"/>
      <c r="AJ18" s="71"/>
      <c r="AK18" s="71"/>
      <c r="AL18" s="71"/>
    </row>
    <row r="19" spans="1:38" s="5" customFormat="1">
      <c r="A19" s="494">
        <f>'1-συμβολαια'!A19</f>
        <v>0</v>
      </c>
      <c r="B19" s="71" t="str">
        <f>'1-συμβολαια'!C19</f>
        <v>υποθήκη δανείου</v>
      </c>
      <c r="C19" s="306">
        <f>'1-συμβολαια'!D19</f>
        <v>900000</v>
      </c>
      <c r="D19" s="306">
        <f t="shared" ref="D19:D23" si="4">C19*1.3%</f>
        <v>11700.000000000002</v>
      </c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0">
        <f t="shared" ref="AE19:AE23" si="5">D19+M19+V19</f>
        <v>11700.000000000002</v>
      </c>
      <c r="AF19" s="300">
        <f t="shared" ref="AF19:AF23" si="6">E19+N19+W19</f>
        <v>0</v>
      </c>
      <c r="AG19" s="300">
        <f t="shared" ref="AG19:AG23" si="7">AE19-AF19</f>
        <v>11700.000000000002</v>
      </c>
      <c r="AH19" s="71"/>
      <c r="AI19" s="71"/>
      <c r="AJ19" s="71"/>
      <c r="AK19" s="71"/>
      <c r="AL19" s="71"/>
    </row>
    <row r="20" spans="1:38" s="5" customFormat="1">
      <c r="A20" s="494">
        <f>'1-συμβολαια'!A20</f>
        <v>0</v>
      </c>
      <c r="B20" s="71" t="str">
        <f>'1-συμβολαια'!C20</f>
        <v>δανείου ΤΟΚΟΙ</v>
      </c>
      <c r="C20" s="306">
        <f>'1-συμβολαια'!D20</f>
        <v>1888888</v>
      </c>
      <c r="D20" s="306">
        <f t="shared" si="4"/>
        <v>24555.544000000002</v>
      </c>
      <c r="E20" s="306"/>
      <c r="F20" s="306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0">
        <f t="shared" si="5"/>
        <v>24555.544000000002</v>
      </c>
      <c r="AF20" s="300">
        <f t="shared" si="6"/>
        <v>0</v>
      </c>
      <c r="AG20" s="300">
        <f t="shared" si="7"/>
        <v>24555.544000000002</v>
      </c>
      <c r="AH20" s="71"/>
      <c r="AI20" s="71"/>
      <c r="AJ20" s="71"/>
      <c r="AK20" s="71"/>
      <c r="AL20" s="71"/>
    </row>
    <row r="21" spans="1:38" s="5" customFormat="1">
      <c r="A21" s="493" t="str">
        <f>'1-συμβολαια'!A21</f>
        <v xml:space="preserve">1ο    </v>
      </c>
      <c r="B21" s="71" t="str">
        <f>'1-συμβολαια'!C21</f>
        <v>δάνειο τοκοχρεωλυτικό</v>
      </c>
      <c r="C21" s="306">
        <f>'1-συμβολαια'!D21</f>
        <v>200000</v>
      </c>
      <c r="D21" s="306">
        <f t="shared" si="4"/>
        <v>2600.0000000000005</v>
      </c>
      <c r="E21" s="306"/>
      <c r="F21" s="306"/>
      <c r="G21" s="306"/>
      <c r="H21" s="306"/>
      <c r="I21" s="306"/>
      <c r="J21" s="306"/>
      <c r="K21" s="306"/>
      <c r="L21" s="306"/>
      <c r="M21" s="306"/>
      <c r="N21" s="306"/>
      <c r="O21" s="306"/>
      <c r="P21" s="306"/>
      <c r="Q21" s="306"/>
      <c r="R21" s="306"/>
      <c r="S21" s="306"/>
      <c r="T21" s="306"/>
      <c r="U21" s="306"/>
      <c r="V21" s="306"/>
      <c r="W21" s="306"/>
      <c r="X21" s="306"/>
      <c r="Y21" s="306"/>
      <c r="Z21" s="306"/>
      <c r="AA21" s="306"/>
      <c r="AB21" s="306"/>
      <c r="AC21" s="306"/>
      <c r="AD21" s="306"/>
      <c r="AE21" s="300">
        <f t="shared" si="5"/>
        <v>2600.0000000000005</v>
      </c>
      <c r="AF21" s="300">
        <f t="shared" si="6"/>
        <v>0</v>
      </c>
      <c r="AG21" s="300">
        <f t="shared" si="7"/>
        <v>2600.0000000000005</v>
      </c>
      <c r="AH21" s="71"/>
      <c r="AI21" s="71"/>
      <c r="AJ21" s="71"/>
      <c r="AK21" s="71"/>
      <c r="AL21" s="71"/>
    </row>
    <row r="22" spans="1:38" s="5" customFormat="1">
      <c r="A22" s="493">
        <f>'1-συμβολαια'!A22</f>
        <v>0</v>
      </c>
      <c r="B22" s="71" t="str">
        <f>'1-συμβολαια'!C22</f>
        <v>υποθήκη δανείου</v>
      </c>
      <c r="C22" s="306">
        <f>'1-συμβολαια'!D22</f>
        <v>200000</v>
      </c>
      <c r="D22" s="306">
        <f t="shared" si="4"/>
        <v>2600.0000000000005</v>
      </c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0">
        <f t="shared" si="5"/>
        <v>2600.0000000000005</v>
      </c>
      <c r="AF22" s="300">
        <f t="shared" si="6"/>
        <v>0</v>
      </c>
      <c r="AG22" s="300">
        <f t="shared" si="7"/>
        <v>2600.0000000000005</v>
      </c>
      <c r="AH22" s="71"/>
      <c r="AI22" s="71"/>
      <c r="AJ22" s="71"/>
      <c r="AK22" s="71"/>
      <c r="AL22" s="71"/>
    </row>
    <row r="23" spans="1:38" s="5" customFormat="1" ht="12" thickBot="1">
      <c r="A23" s="495">
        <f>'1-συμβολαια'!A23</f>
        <v>0</v>
      </c>
      <c r="B23" s="372" t="str">
        <f>'1-συμβολαια'!C23</f>
        <v>δανείου ΤΟΚΟΙ</v>
      </c>
      <c r="C23" s="414">
        <f>'1-συμβολαια'!D23</f>
        <v>444444</v>
      </c>
      <c r="D23" s="414">
        <f t="shared" si="4"/>
        <v>5777.7720000000008</v>
      </c>
      <c r="E23" s="414"/>
      <c r="F23" s="414"/>
      <c r="G23" s="414"/>
      <c r="H23" s="414"/>
      <c r="I23" s="414"/>
      <c r="J23" s="414"/>
      <c r="K23" s="414"/>
      <c r="L23" s="414"/>
      <c r="M23" s="414"/>
      <c r="N23" s="414"/>
      <c r="O23" s="414"/>
      <c r="P23" s="414"/>
      <c r="Q23" s="414"/>
      <c r="R23" s="414"/>
      <c r="S23" s="414"/>
      <c r="T23" s="414"/>
      <c r="U23" s="414"/>
      <c r="V23" s="414"/>
      <c r="W23" s="414"/>
      <c r="X23" s="414"/>
      <c r="Y23" s="414"/>
      <c r="Z23" s="414"/>
      <c r="AA23" s="414"/>
      <c r="AB23" s="414"/>
      <c r="AC23" s="414"/>
      <c r="AD23" s="414"/>
      <c r="AE23" s="414">
        <f t="shared" si="5"/>
        <v>5777.7720000000008</v>
      </c>
      <c r="AF23" s="414">
        <f t="shared" si="6"/>
        <v>0</v>
      </c>
      <c r="AG23" s="414">
        <f t="shared" si="7"/>
        <v>5777.7720000000008</v>
      </c>
      <c r="AH23" s="372"/>
      <c r="AI23" s="372"/>
      <c r="AJ23" s="372"/>
      <c r="AK23" s="372"/>
      <c r="AL23" s="372"/>
    </row>
    <row r="24" spans="1:38">
      <c r="A24" s="637" t="str">
        <f>'1-συμβολαια'!A24</f>
        <v>σύνολο</v>
      </c>
      <c r="B24" s="638"/>
      <c r="C24" s="639"/>
      <c r="D24" s="297">
        <f>SUM(D3:D23)</f>
        <v>373822.17599999998</v>
      </c>
      <c r="E24" s="297"/>
      <c r="F24" s="297"/>
      <c r="G24" s="297"/>
      <c r="H24" s="297"/>
      <c r="I24" s="297"/>
      <c r="J24" s="297"/>
      <c r="K24" s="297"/>
      <c r="L24" s="297"/>
      <c r="M24" s="297">
        <f>SUM(M3:M23)</f>
        <v>0</v>
      </c>
      <c r="N24" s="297"/>
      <c r="O24" s="297"/>
      <c r="P24" s="297"/>
      <c r="Q24" s="297"/>
      <c r="R24" s="297"/>
      <c r="S24" s="297"/>
      <c r="T24" s="297"/>
      <c r="U24" s="297"/>
      <c r="V24" s="297">
        <f>SUM(V3:V23)</f>
        <v>0</v>
      </c>
      <c r="W24" s="297"/>
      <c r="X24" s="297"/>
      <c r="Y24" s="297"/>
      <c r="Z24" s="297"/>
      <c r="AA24" s="297"/>
      <c r="AB24" s="297"/>
      <c r="AC24" s="297"/>
      <c r="AD24" s="297"/>
      <c r="AE24" s="297">
        <f>SUM(AE3:AE23)</f>
        <v>373822.17599999998</v>
      </c>
      <c r="AF24" s="297">
        <f>SUM(AF3:AF23)</f>
        <v>0</v>
      </c>
      <c r="AG24" s="297">
        <f>SUM(AG3:AG23)</f>
        <v>373822.17599999998</v>
      </c>
      <c r="AH24" s="297">
        <f>SUM(AH3:AH23)</f>
        <v>0</v>
      </c>
      <c r="AI24" s="297"/>
      <c r="AJ24" s="297"/>
      <c r="AK24" s="297"/>
      <c r="AL24" s="297"/>
    </row>
    <row r="26" spans="1:38">
      <c r="E26" s="2"/>
      <c r="F26" s="2"/>
      <c r="G26" s="2"/>
      <c r="H26" s="170" t="s">
        <v>328</v>
      </c>
      <c r="I26" s="2"/>
      <c r="J26" s="2"/>
      <c r="K26" s="2"/>
      <c r="L26" s="2"/>
      <c r="M26" s="2"/>
      <c r="N26" s="2"/>
      <c r="O26" s="2"/>
      <c r="P26" s="2"/>
      <c r="Q26" s="170" t="s">
        <v>328</v>
      </c>
      <c r="R26" s="2"/>
      <c r="S26" s="2"/>
      <c r="T26" s="2"/>
      <c r="U26" s="2"/>
      <c r="V26" s="2"/>
      <c r="W26" s="2"/>
      <c r="X26" s="2"/>
      <c r="Y26" s="2"/>
      <c r="Z26" s="170" t="s">
        <v>328</v>
      </c>
      <c r="AA26" s="2"/>
      <c r="AB26" s="2"/>
      <c r="AC26" s="2"/>
      <c r="AD26" s="2"/>
      <c r="AE26" s="2"/>
    </row>
    <row r="27" spans="1:38">
      <c r="E27" s="2"/>
      <c r="F27" s="205" t="s">
        <v>329</v>
      </c>
      <c r="G27" s="205"/>
      <c r="H27" s="205"/>
      <c r="I27" s="205"/>
      <c r="J27" s="205"/>
      <c r="K27" s="205"/>
      <c r="L27" s="205"/>
      <c r="M27" s="205"/>
      <c r="N27" s="205"/>
      <c r="O27" s="205" t="s">
        <v>329</v>
      </c>
      <c r="P27" s="2"/>
      <c r="Q27" s="2"/>
      <c r="R27" s="2"/>
      <c r="S27" s="2"/>
      <c r="T27" s="2"/>
      <c r="U27" s="2"/>
      <c r="V27" s="2"/>
      <c r="W27" s="2"/>
      <c r="X27" s="205" t="s">
        <v>329</v>
      </c>
      <c r="Y27" s="2"/>
      <c r="Z27" s="2"/>
      <c r="AA27" s="2"/>
      <c r="AB27" s="2"/>
      <c r="AC27" s="2"/>
      <c r="AD27" s="2"/>
      <c r="AE27" s="2"/>
    </row>
    <row r="28" spans="1:38">
      <c r="E28" s="2"/>
      <c r="F28" s="2"/>
      <c r="G28" s="2"/>
      <c r="H28" s="2"/>
      <c r="I28" s="4"/>
      <c r="J28" s="174" t="s">
        <v>330</v>
      </c>
      <c r="K28" s="170"/>
      <c r="L28" s="2"/>
      <c r="M28" s="2"/>
      <c r="N28" s="2"/>
      <c r="O28" s="2"/>
      <c r="P28" s="2"/>
      <c r="Q28" s="4"/>
      <c r="R28" s="174" t="s">
        <v>331</v>
      </c>
      <c r="S28" s="174"/>
      <c r="T28" s="174"/>
      <c r="U28" s="174"/>
      <c r="V28" s="4"/>
      <c r="W28" s="4"/>
      <c r="X28" s="4"/>
      <c r="Y28" s="4"/>
      <c r="Z28" s="4"/>
      <c r="AA28" s="174" t="s">
        <v>331</v>
      </c>
      <c r="AB28" s="174"/>
      <c r="AC28" s="174"/>
      <c r="AD28" s="170"/>
      <c r="AE28" s="2"/>
    </row>
    <row r="29" spans="1:38">
      <c r="E29" s="2"/>
      <c r="F29" s="2"/>
      <c r="G29" s="2"/>
      <c r="H29" s="2"/>
      <c r="I29" s="174" t="s">
        <v>331</v>
      </c>
      <c r="J29" s="4"/>
      <c r="K29" s="2"/>
      <c r="L29" s="2"/>
      <c r="M29" s="2"/>
      <c r="N29" s="2"/>
      <c r="O29" s="2"/>
      <c r="P29" s="2"/>
      <c r="Q29" s="4"/>
      <c r="R29" s="4"/>
      <c r="S29" s="174" t="s">
        <v>330</v>
      </c>
      <c r="T29" s="174"/>
      <c r="U29" s="4"/>
      <c r="V29" s="4"/>
      <c r="W29" s="4"/>
      <c r="X29" s="4"/>
      <c r="Y29" s="4"/>
      <c r="Z29" s="4"/>
      <c r="AA29" s="4"/>
      <c r="AB29" s="174" t="s">
        <v>330</v>
      </c>
      <c r="AC29" s="174"/>
      <c r="AD29" s="2"/>
      <c r="AE29" s="2"/>
    </row>
    <row r="30" spans="1:38">
      <c r="E30" s="2"/>
      <c r="F30" s="2"/>
      <c r="G30" s="2"/>
      <c r="H30" s="2"/>
      <c r="I30" s="4"/>
      <c r="J30" s="4"/>
      <c r="K30" s="2"/>
      <c r="L30" s="2"/>
      <c r="M30" s="2"/>
      <c r="N30" s="2"/>
      <c r="O30" s="2"/>
      <c r="P30" s="2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2"/>
      <c r="AE30" s="2"/>
    </row>
    <row r="31" spans="1:38">
      <c r="E31" s="206" t="s">
        <v>332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07" t="s">
        <v>333</v>
      </c>
      <c r="R31" s="2"/>
      <c r="S31" s="2"/>
      <c r="T31" s="2"/>
      <c r="U31" s="2"/>
      <c r="V31" s="2"/>
      <c r="W31" s="2"/>
      <c r="X31" s="2"/>
      <c r="Y31" s="2"/>
      <c r="Z31" s="208" t="s">
        <v>334</v>
      </c>
      <c r="AA31" s="2"/>
      <c r="AB31" s="2"/>
      <c r="AC31" s="2"/>
      <c r="AD31" s="2"/>
      <c r="AE31" s="2"/>
    </row>
    <row r="32" spans="1:38">
      <c r="E32" s="209" t="s">
        <v>335</v>
      </c>
      <c r="F32" s="2"/>
      <c r="G32" s="2"/>
      <c r="H32" s="2"/>
      <c r="I32" s="2"/>
      <c r="J32" s="2"/>
      <c r="K32" s="2"/>
      <c r="L32" s="2"/>
      <c r="M32" s="7"/>
      <c r="N32" s="2"/>
      <c r="O32" s="170"/>
      <c r="P32" s="170"/>
      <c r="Q32" s="170"/>
      <c r="R32" s="170"/>
      <c r="S32" s="210" t="s">
        <v>336</v>
      </c>
      <c r="T32" s="170"/>
      <c r="U32" s="170"/>
      <c r="V32" s="170"/>
      <c r="W32" s="2"/>
      <c r="X32" s="2"/>
      <c r="Y32" s="2"/>
      <c r="Z32" s="2"/>
      <c r="AA32" s="211" t="s">
        <v>337</v>
      </c>
      <c r="AB32" s="2"/>
      <c r="AC32" s="2"/>
      <c r="AD32" s="2"/>
      <c r="AE32" s="2"/>
    </row>
    <row r="33" spans="4:31">
      <c r="E33" s="2"/>
      <c r="F33" s="209" t="s">
        <v>338</v>
      </c>
      <c r="G33" s="2"/>
      <c r="H33" s="2"/>
      <c r="I33" s="2"/>
      <c r="J33" s="2"/>
      <c r="K33" s="2"/>
      <c r="L33" s="2"/>
      <c r="M33" s="7"/>
      <c r="N33" s="2"/>
      <c r="O33" s="2"/>
      <c r="P33" s="2"/>
      <c r="Q33" s="2"/>
      <c r="R33" s="2"/>
      <c r="S33" s="212" t="s">
        <v>339</v>
      </c>
      <c r="T33" s="2"/>
      <c r="U33" s="2"/>
      <c r="V33" s="2"/>
      <c r="W33" s="2"/>
      <c r="X33" s="2"/>
      <c r="Y33" s="2"/>
      <c r="Z33" s="2"/>
      <c r="AA33" s="2"/>
      <c r="AB33" s="212" t="s">
        <v>339</v>
      </c>
      <c r="AC33" s="2"/>
      <c r="AD33" s="2"/>
      <c r="AE33" s="2"/>
    </row>
    <row r="34" spans="4:31">
      <c r="E34" s="2"/>
      <c r="F34" s="2"/>
      <c r="G34" s="2"/>
      <c r="H34" s="2"/>
      <c r="I34" s="2"/>
      <c r="J34" s="2"/>
      <c r="K34" s="2"/>
      <c r="L34" s="2"/>
      <c r="M34" s="7"/>
      <c r="N34" s="2"/>
      <c r="O34" s="2"/>
      <c r="P34" s="170"/>
      <c r="Q34" s="170"/>
      <c r="R34" s="170"/>
      <c r="S34" s="170"/>
      <c r="T34" s="170"/>
      <c r="U34" s="170"/>
      <c r="V34" s="170"/>
      <c r="W34" s="170"/>
      <c r="X34" s="170"/>
      <c r="Y34" s="2"/>
      <c r="Z34" s="2"/>
      <c r="AA34" s="2"/>
      <c r="AB34" s="210" t="s">
        <v>336</v>
      </c>
      <c r="AC34" s="2"/>
      <c r="AD34" s="2"/>
      <c r="AE34" s="2"/>
    </row>
    <row r="35" spans="4:31">
      <c r="E35" s="2"/>
      <c r="F35" s="2"/>
      <c r="G35" s="2"/>
      <c r="H35" s="2"/>
      <c r="I35" s="2"/>
      <c r="J35" s="2"/>
      <c r="K35" s="2"/>
      <c r="L35" s="2"/>
      <c r="M35" s="7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</row>
    <row r="36" spans="4:31">
      <c r="D36" s="298"/>
      <c r="E36" s="7"/>
      <c r="F36" s="7"/>
      <c r="G36" s="7"/>
      <c r="H36" s="7"/>
      <c r="I36" s="7"/>
    </row>
    <row r="37" spans="4:31">
      <c r="D37" s="298"/>
      <c r="E37" s="7"/>
      <c r="F37" s="7"/>
      <c r="G37" s="7"/>
      <c r="H37" s="7"/>
      <c r="I37" s="7"/>
    </row>
    <row r="38" spans="4:31">
      <c r="D38" s="298"/>
      <c r="E38" s="7"/>
      <c r="F38" s="7"/>
      <c r="G38" s="7"/>
      <c r="H38" s="7"/>
      <c r="I38" s="7"/>
    </row>
    <row r="39" spans="4:31">
      <c r="D39" s="298"/>
      <c r="E39" s="7"/>
      <c r="F39" s="7"/>
      <c r="G39" s="7"/>
      <c r="H39" s="7"/>
      <c r="I39" s="7"/>
    </row>
    <row r="40" spans="4:31">
      <c r="D40" s="298"/>
      <c r="E40" s="7"/>
      <c r="F40" s="7"/>
      <c r="G40" s="7"/>
      <c r="H40" s="7"/>
      <c r="I40" s="7"/>
    </row>
    <row r="41" spans="4:31">
      <c r="D41" s="298"/>
      <c r="E41" s="7"/>
      <c r="F41" s="7"/>
      <c r="G41" s="7"/>
      <c r="H41" s="7"/>
      <c r="I41" s="7"/>
    </row>
    <row r="42" spans="4:31">
      <c r="D42" s="298"/>
      <c r="E42" s="7"/>
      <c r="F42" s="7"/>
      <c r="G42" s="7"/>
      <c r="H42" s="7"/>
      <c r="I42" s="7"/>
    </row>
    <row r="43" spans="4:31">
      <c r="D43" s="298"/>
      <c r="E43" s="7"/>
      <c r="F43" s="7"/>
      <c r="G43" s="7"/>
      <c r="H43" s="7"/>
      <c r="I43" s="7"/>
    </row>
    <row r="44" spans="4:31">
      <c r="D44" s="298"/>
      <c r="E44" s="7"/>
      <c r="F44" s="7"/>
      <c r="G44" s="7"/>
      <c r="H44" s="7"/>
      <c r="I44" s="7"/>
    </row>
    <row r="45" spans="4:31">
      <c r="D45" s="298"/>
      <c r="E45" s="7"/>
      <c r="F45" s="7"/>
      <c r="G45" s="7"/>
      <c r="H45" s="7"/>
      <c r="I45" s="7"/>
    </row>
    <row r="46" spans="4:31">
      <c r="D46" s="298"/>
      <c r="E46" s="7"/>
      <c r="F46" s="7"/>
      <c r="G46" s="7"/>
      <c r="H46" s="7"/>
      <c r="I46" s="7"/>
    </row>
  </sheetData>
  <mergeCells count="10">
    <mergeCell ref="AH1:AH2"/>
    <mergeCell ref="AI1:AL2"/>
    <mergeCell ref="K2:L2"/>
    <mergeCell ref="T2:U2"/>
    <mergeCell ref="AC2:AD2"/>
    <mergeCell ref="A24:C2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2025-11-04T06:08:16Z</dcterms:modified>
</cp:coreProperties>
</file>